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lubsnz.sharepoint.com/sites/HDrive/Shared Documents/SPORT/8 Ball/National Women/2025 National Women's - Papatoetoe/"/>
    </mc:Choice>
  </mc:AlternateContent>
  <xr:revisionPtr revIDLastSave="0" documentId="8_{538672F4-76E1-4953-A4FB-ABC4F275A690}" xr6:coauthVersionLast="47" xr6:coauthVersionMax="47" xr10:uidLastSave="{00000000-0000-0000-0000-000000000000}"/>
  <bookViews>
    <workbookView xWindow="-98" yWindow="-98" windowWidth="21795" windowHeight="12975" xr2:uid="{00000000-000D-0000-FFFF-FFFF00000000}"/>
  </bookViews>
  <sheets>
    <sheet name="Score cards" sheetId="1" r:id="rId1"/>
    <sheet name="sections" sheetId="2" state="hidden" r:id="rId2"/>
    <sheet name="section play" sheetId="3" r:id="rId3"/>
    <sheet name="scores" sheetId="4" state="hidden" r:id="rId4"/>
    <sheet name="Championship" sheetId="5" r:id="rId5"/>
    <sheet name="Plate" sheetId="6" r:id="rId6"/>
  </sheets>
  <definedNames>
    <definedName name="post_section">scores!$B$1:$D$42</definedName>
    <definedName name="post_sections">scores!$B$1:$D$48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5" i="6" l="1"/>
  <c r="J94" i="6"/>
  <c r="N91" i="6" s="1"/>
  <c r="J87" i="6"/>
  <c r="N90" i="6" s="1"/>
  <c r="N83" i="6" s="1"/>
  <c r="J86" i="6"/>
  <c r="N82" i="6"/>
  <c r="N98" i="6" s="1"/>
  <c r="J79" i="6"/>
  <c r="N75" i="6" s="1"/>
  <c r="J78" i="6"/>
  <c r="J71" i="6"/>
  <c r="N74" i="6" s="1"/>
  <c r="J70" i="6"/>
  <c r="J69" i="6"/>
  <c r="J67" i="6"/>
  <c r="N5" i="6"/>
  <c r="N3" i="6"/>
  <c r="V1" i="6"/>
  <c r="F97" i="5"/>
  <c r="F96" i="5"/>
  <c r="J95" i="5"/>
  <c r="N91" i="5" s="1"/>
  <c r="F93" i="5"/>
  <c r="F92" i="5"/>
  <c r="J94" i="5" s="1"/>
  <c r="N90" i="5"/>
  <c r="F89" i="5"/>
  <c r="J87" i="5" s="1"/>
  <c r="F88" i="5"/>
  <c r="F85" i="5"/>
  <c r="F84" i="5"/>
  <c r="J86" i="5" s="1"/>
  <c r="N83" i="5"/>
  <c r="N98" i="5" s="1"/>
  <c r="N82" i="5"/>
  <c r="F81" i="5"/>
  <c r="F80" i="5"/>
  <c r="J79" i="5" s="1"/>
  <c r="N75" i="5" s="1"/>
  <c r="J78" i="5"/>
  <c r="F77" i="5"/>
  <c r="F76" i="5"/>
  <c r="F73" i="5"/>
  <c r="F72" i="5"/>
  <c r="J71" i="5"/>
  <c r="N74" i="5" s="1"/>
  <c r="J69" i="5"/>
  <c r="F69" i="5"/>
  <c r="J70" i="5" s="1"/>
  <c r="F68" i="5"/>
  <c r="J67" i="5"/>
  <c r="N5" i="5"/>
  <c r="N3" i="5"/>
  <c r="H137" i="4"/>
  <c r="G137" i="4"/>
  <c r="H136" i="4"/>
  <c r="G136" i="4"/>
  <c r="H135" i="4"/>
  <c r="G135" i="4"/>
  <c r="H134" i="4"/>
  <c r="G134" i="4"/>
  <c r="H133" i="4"/>
  <c r="G133" i="4"/>
  <c r="H132" i="4"/>
  <c r="G132" i="4"/>
  <c r="H131" i="4"/>
  <c r="G131" i="4"/>
  <c r="H130" i="4"/>
  <c r="G130" i="4"/>
  <c r="H129" i="4"/>
  <c r="G129" i="4"/>
  <c r="H128" i="4"/>
  <c r="G128" i="4"/>
  <c r="H127" i="4"/>
  <c r="G127" i="4"/>
  <c r="B126" i="4"/>
  <c r="B125" i="4"/>
  <c r="G125" i="4" s="1"/>
  <c r="B124" i="4"/>
  <c r="B123" i="4"/>
  <c r="B122" i="4"/>
  <c r="B121" i="4"/>
  <c r="G121" i="4" s="1"/>
  <c r="B120" i="4"/>
  <c r="G120" i="4" s="1"/>
  <c r="B119" i="4"/>
  <c r="G119" i="4" s="1"/>
  <c r="G118" i="4"/>
  <c r="B118" i="4"/>
  <c r="B117" i="4"/>
  <c r="G116" i="4"/>
  <c r="B116" i="4"/>
  <c r="B115" i="4"/>
  <c r="B114" i="4"/>
  <c r="B113" i="4"/>
  <c r="G113" i="4" s="1"/>
  <c r="B112" i="4"/>
  <c r="G112" i="4" s="1"/>
  <c r="B111" i="4"/>
  <c r="G111" i="4" s="1"/>
  <c r="B110" i="4"/>
  <c r="B109" i="4"/>
  <c r="G109" i="4" s="1"/>
  <c r="B108" i="4"/>
  <c r="B107" i="4"/>
  <c r="B106" i="4"/>
  <c r="B105" i="4"/>
  <c r="G105" i="4" s="1"/>
  <c r="B104" i="4"/>
  <c r="G104" i="4" s="1"/>
  <c r="B103" i="4"/>
  <c r="B102" i="4"/>
  <c r="B101" i="4"/>
  <c r="G100" i="4"/>
  <c r="B100" i="4"/>
  <c r="B99" i="4"/>
  <c r="B98" i="4"/>
  <c r="G98" i="4" s="1"/>
  <c r="B97" i="4"/>
  <c r="G97" i="4" s="1"/>
  <c r="B96" i="4"/>
  <c r="G96" i="4" s="1"/>
  <c r="B95" i="4"/>
  <c r="G95" i="4" s="1"/>
  <c r="B94" i="4"/>
  <c r="B93" i="4"/>
  <c r="G93" i="4" s="1"/>
  <c r="B92" i="4"/>
  <c r="B91" i="4"/>
  <c r="G90" i="4"/>
  <c r="B90" i="4"/>
  <c r="B89" i="4"/>
  <c r="G89" i="4" s="1"/>
  <c r="B88" i="4"/>
  <c r="G88" i="4" s="1"/>
  <c r="B87" i="4"/>
  <c r="B86" i="4"/>
  <c r="B85" i="4"/>
  <c r="G84" i="4"/>
  <c r="B84" i="4"/>
  <c r="B83" i="4"/>
  <c r="B82" i="4"/>
  <c r="G82" i="4" s="1"/>
  <c r="B81" i="4"/>
  <c r="G81" i="4" s="1"/>
  <c r="B80" i="4"/>
  <c r="G80" i="4" s="1"/>
  <c r="B79" i="4"/>
  <c r="G79" i="4" s="1"/>
  <c r="G78" i="4"/>
  <c r="B78" i="4"/>
  <c r="B77" i="4"/>
  <c r="G77" i="4" s="1"/>
  <c r="B76" i="4"/>
  <c r="B75" i="4"/>
  <c r="G74" i="4"/>
  <c r="B74" i="4"/>
  <c r="B73" i="4"/>
  <c r="G73" i="4" s="1"/>
  <c r="B72" i="4"/>
  <c r="G72" i="4" s="1"/>
  <c r="B71" i="4"/>
  <c r="G71" i="4" s="1"/>
  <c r="B70" i="4"/>
  <c r="B69" i="4"/>
  <c r="G68" i="4"/>
  <c r="B68" i="4"/>
  <c r="B67" i="4"/>
  <c r="G66" i="4"/>
  <c r="B66" i="4"/>
  <c r="B65" i="4"/>
  <c r="G65" i="4" s="1"/>
  <c r="B64" i="4"/>
  <c r="G64" i="4" s="1"/>
  <c r="B63" i="4"/>
  <c r="G63" i="4" s="1"/>
  <c r="G62" i="4"/>
  <c r="B62" i="4"/>
  <c r="B61" i="4"/>
  <c r="G61" i="4" s="1"/>
  <c r="B60" i="4"/>
  <c r="B59" i="4"/>
  <c r="G58" i="4"/>
  <c r="B58" i="4"/>
  <c r="B57" i="4"/>
  <c r="B56" i="4"/>
  <c r="G56" i="4" s="1"/>
  <c r="B55" i="4"/>
  <c r="G55" i="4" s="1"/>
  <c r="G54" i="4"/>
  <c r="B54" i="4"/>
  <c r="B53" i="4"/>
  <c r="G52" i="4"/>
  <c r="B52" i="4"/>
  <c r="B51" i="4"/>
  <c r="G50" i="4"/>
  <c r="B50" i="4"/>
  <c r="B49" i="4"/>
  <c r="G49" i="4" s="1"/>
  <c r="B48" i="4"/>
  <c r="G48" i="4" s="1"/>
  <c r="B47" i="4"/>
  <c r="G47" i="4" s="1"/>
  <c r="B46" i="4"/>
  <c r="B45" i="4"/>
  <c r="G45" i="4" s="1"/>
  <c r="B44" i="4"/>
  <c r="B43" i="4"/>
  <c r="B42" i="4"/>
  <c r="B41" i="4"/>
  <c r="B40" i="4"/>
  <c r="B39" i="4"/>
  <c r="G39" i="4" s="1"/>
  <c r="B38" i="4"/>
  <c r="B37" i="4"/>
  <c r="G36" i="4"/>
  <c r="B36" i="4"/>
  <c r="B35" i="4"/>
  <c r="B34" i="4"/>
  <c r="B33" i="4"/>
  <c r="G33" i="4" s="1"/>
  <c r="B32" i="4"/>
  <c r="G32" i="4" s="1"/>
  <c r="B31" i="4"/>
  <c r="G31" i="4" s="1"/>
  <c r="B30" i="4"/>
  <c r="B29" i="4"/>
  <c r="G29" i="4" s="1"/>
  <c r="B28" i="4"/>
  <c r="B27" i="4"/>
  <c r="B26" i="4"/>
  <c r="G25" i="4"/>
  <c r="B25" i="4"/>
  <c r="B24" i="4"/>
  <c r="G23" i="4"/>
  <c r="B23" i="4"/>
  <c r="G22" i="4"/>
  <c r="B22" i="4"/>
  <c r="G21" i="4"/>
  <c r="B21" i="4"/>
  <c r="G20" i="4"/>
  <c r="B20" i="4"/>
  <c r="G19" i="4"/>
  <c r="B19" i="4"/>
  <c r="B18" i="4"/>
  <c r="G17" i="4"/>
  <c r="B17" i="4"/>
  <c r="B16" i="4"/>
  <c r="G16" i="4" s="1"/>
  <c r="G15" i="4"/>
  <c r="B15" i="4"/>
  <c r="G14" i="4"/>
  <c r="B14" i="4"/>
  <c r="G13" i="4"/>
  <c r="B13" i="4"/>
  <c r="B12" i="4"/>
  <c r="G12" i="4" s="1"/>
  <c r="G11" i="4"/>
  <c r="B11" i="4"/>
  <c r="B10" i="4"/>
  <c r="G9" i="4"/>
  <c r="B9" i="4"/>
  <c r="G8" i="4"/>
  <c r="B8" i="4"/>
  <c r="G7" i="4"/>
  <c r="B7" i="4"/>
  <c r="B6" i="4"/>
  <c r="G6" i="4" s="1"/>
  <c r="G5" i="4"/>
  <c r="B5" i="4"/>
  <c r="G4" i="4"/>
  <c r="B4" i="4"/>
  <c r="G3" i="4"/>
  <c r="B3" i="4"/>
  <c r="G2" i="4"/>
  <c r="B2" i="4"/>
  <c r="G1" i="4"/>
  <c r="B1" i="4"/>
  <c r="G363" i="3"/>
  <c r="D363" i="3"/>
  <c r="G362" i="3"/>
  <c r="F362" i="3"/>
  <c r="F363" i="3" s="1"/>
  <c r="E362" i="3"/>
  <c r="E363" i="3" s="1"/>
  <c r="D362" i="3"/>
  <c r="C362" i="3"/>
  <c r="C363" i="3" s="1"/>
  <c r="H363" i="3" s="1"/>
  <c r="G361" i="3"/>
  <c r="F361" i="3"/>
  <c r="E361" i="3"/>
  <c r="D361" i="3"/>
  <c r="G360" i="3"/>
  <c r="E360" i="3"/>
  <c r="D360" i="3"/>
  <c r="C360" i="3"/>
  <c r="C361" i="3" s="1"/>
  <c r="H361" i="3" s="1"/>
  <c r="G359" i="3"/>
  <c r="D359" i="3"/>
  <c r="C359" i="3"/>
  <c r="F358" i="3"/>
  <c r="F359" i="3" s="1"/>
  <c r="E358" i="3"/>
  <c r="E359" i="3" s="1"/>
  <c r="C358" i="3"/>
  <c r="G357" i="3"/>
  <c r="F357" i="3"/>
  <c r="E357" i="3"/>
  <c r="C357" i="3"/>
  <c r="F356" i="3"/>
  <c r="D356" i="3"/>
  <c r="D357" i="3" s="1"/>
  <c r="H357" i="3" s="1"/>
  <c r="G355" i="3"/>
  <c r="F355" i="3"/>
  <c r="E355" i="3"/>
  <c r="D355" i="3"/>
  <c r="C355" i="3"/>
  <c r="G354" i="3"/>
  <c r="G353" i="3"/>
  <c r="F353" i="3"/>
  <c r="E353" i="3"/>
  <c r="D353" i="3"/>
  <c r="C353" i="3"/>
  <c r="H353" i="3" s="1"/>
  <c r="H349" i="3"/>
  <c r="G349" i="3"/>
  <c r="F349" i="3"/>
  <c r="E349" i="3"/>
  <c r="D349" i="3"/>
  <c r="G348" i="3"/>
  <c r="F348" i="3"/>
  <c r="E348" i="3"/>
  <c r="D348" i="3"/>
  <c r="C348" i="3"/>
  <c r="C349" i="3" s="1"/>
  <c r="G347" i="3"/>
  <c r="F347" i="3"/>
  <c r="E347" i="3"/>
  <c r="H347" i="3" s="1"/>
  <c r="D347" i="3"/>
  <c r="C347" i="3"/>
  <c r="G346" i="3"/>
  <c r="E346" i="3"/>
  <c r="D346" i="3"/>
  <c r="C346" i="3"/>
  <c r="G345" i="3"/>
  <c r="D345" i="3"/>
  <c r="C345" i="3"/>
  <c r="F344" i="3"/>
  <c r="F345" i="3" s="1"/>
  <c r="E344" i="3"/>
  <c r="E345" i="3" s="1"/>
  <c r="C344" i="3"/>
  <c r="G343" i="3"/>
  <c r="E343" i="3"/>
  <c r="C343" i="3"/>
  <c r="F342" i="3"/>
  <c r="F343" i="3" s="1"/>
  <c r="D342" i="3"/>
  <c r="D343" i="3" s="1"/>
  <c r="G341" i="3"/>
  <c r="F341" i="3"/>
  <c r="E341" i="3"/>
  <c r="D341" i="3"/>
  <c r="C341" i="3"/>
  <c r="G340" i="3"/>
  <c r="G339" i="3"/>
  <c r="F339" i="3"/>
  <c r="E339" i="3"/>
  <c r="D339" i="3"/>
  <c r="C339" i="3"/>
  <c r="H339" i="3" s="1"/>
  <c r="F335" i="3"/>
  <c r="E335" i="3"/>
  <c r="D335" i="3"/>
  <c r="G334" i="3"/>
  <c r="G335" i="3" s="1"/>
  <c r="F334" i="3"/>
  <c r="E334" i="3"/>
  <c r="D334" i="3"/>
  <c r="C334" i="3"/>
  <c r="C335" i="3" s="1"/>
  <c r="G333" i="3"/>
  <c r="F333" i="3"/>
  <c r="D333" i="3"/>
  <c r="C333" i="3"/>
  <c r="G332" i="3"/>
  <c r="E332" i="3"/>
  <c r="E333" i="3" s="1"/>
  <c r="D332" i="3"/>
  <c r="C332" i="3"/>
  <c r="G331" i="3"/>
  <c r="D331" i="3"/>
  <c r="F330" i="3"/>
  <c r="F331" i="3" s="1"/>
  <c r="E330" i="3"/>
  <c r="E331" i="3" s="1"/>
  <c r="C330" i="3"/>
  <c r="C331" i="3" s="1"/>
  <c r="G329" i="3"/>
  <c r="E329" i="3"/>
  <c r="C329" i="3"/>
  <c r="F328" i="3"/>
  <c r="F329" i="3" s="1"/>
  <c r="D328" i="3"/>
  <c r="D329" i="3" s="1"/>
  <c r="G327" i="3"/>
  <c r="F327" i="3"/>
  <c r="E327" i="3"/>
  <c r="D327" i="3"/>
  <c r="C327" i="3"/>
  <c r="G326" i="3"/>
  <c r="G325" i="3"/>
  <c r="F325" i="3"/>
  <c r="H325" i="3" s="1"/>
  <c r="E325" i="3"/>
  <c r="D325" i="3"/>
  <c r="C325" i="3"/>
  <c r="F321" i="3"/>
  <c r="D321" i="3"/>
  <c r="G320" i="3"/>
  <c r="G321" i="3" s="1"/>
  <c r="F320" i="3"/>
  <c r="E320" i="3"/>
  <c r="E321" i="3" s="1"/>
  <c r="D320" i="3"/>
  <c r="C320" i="3"/>
  <c r="C321" i="3" s="1"/>
  <c r="F319" i="3"/>
  <c r="E319" i="3"/>
  <c r="G318" i="3"/>
  <c r="G319" i="3" s="1"/>
  <c r="E318" i="3"/>
  <c r="D318" i="3"/>
  <c r="D319" i="3" s="1"/>
  <c r="C318" i="3"/>
  <c r="C319" i="3" s="1"/>
  <c r="G317" i="3"/>
  <c r="E317" i="3"/>
  <c r="D317" i="3"/>
  <c r="C317" i="3"/>
  <c r="F316" i="3"/>
  <c r="F317" i="3" s="1"/>
  <c r="E316" i="3"/>
  <c r="C316" i="3"/>
  <c r="G315" i="3"/>
  <c r="F315" i="3"/>
  <c r="E315" i="3"/>
  <c r="C315" i="3"/>
  <c r="F314" i="3"/>
  <c r="D314" i="3"/>
  <c r="D315" i="3" s="1"/>
  <c r="G313" i="3"/>
  <c r="F313" i="3"/>
  <c r="E313" i="3"/>
  <c r="D313" i="3"/>
  <c r="C313" i="3"/>
  <c r="G312" i="3"/>
  <c r="G311" i="3"/>
  <c r="F311" i="3"/>
  <c r="E311" i="3"/>
  <c r="D311" i="3"/>
  <c r="H311" i="3" s="1"/>
  <c r="C311" i="3"/>
  <c r="G307" i="3"/>
  <c r="E307" i="3"/>
  <c r="G306" i="3"/>
  <c r="F306" i="3"/>
  <c r="F307" i="3" s="1"/>
  <c r="E306" i="3"/>
  <c r="D306" i="3"/>
  <c r="D307" i="3" s="1"/>
  <c r="C306" i="3"/>
  <c r="C307" i="3" s="1"/>
  <c r="F305" i="3"/>
  <c r="G304" i="3"/>
  <c r="G305" i="3" s="1"/>
  <c r="E304" i="3"/>
  <c r="E305" i="3" s="1"/>
  <c r="D304" i="3"/>
  <c r="D305" i="3" s="1"/>
  <c r="C304" i="3"/>
  <c r="C305" i="3" s="1"/>
  <c r="H305" i="3" s="1"/>
  <c r="H303" i="3"/>
  <c r="G303" i="3"/>
  <c r="F303" i="3"/>
  <c r="E303" i="3"/>
  <c r="D303" i="3"/>
  <c r="F302" i="3"/>
  <c r="E302" i="3"/>
  <c r="C302" i="3"/>
  <c r="C303" i="3" s="1"/>
  <c r="G301" i="3"/>
  <c r="E301" i="3"/>
  <c r="D301" i="3"/>
  <c r="C301" i="3"/>
  <c r="F300" i="3"/>
  <c r="F301" i="3" s="1"/>
  <c r="D300" i="3"/>
  <c r="F299" i="3"/>
  <c r="E299" i="3"/>
  <c r="D299" i="3"/>
  <c r="C299" i="3"/>
  <c r="G298" i="3"/>
  <c r="G299" i="3" s="1"/>
  <c r="G297" i="3"/>
  <c r="F297" i="3"/>
  <c r="E297" i="3"/>
  <c r="D297" i="3"/>
  <c r="H297" i="3" s="1"/>
  <c r="C297" i="3"/>
  <c r="N293" i="3"/>
  <c r="F293" i="3"/>
  <c r="E293" i="3"/>
  <c r="C293" i="3"/>
  <c r="H293" i="3" s="1"/>
  <c r="G292" i="3"/>
  <c r="G293" i="3" s="1"/>
  <c r="F292" i="3"/>
  <c r="E292" i="3"/>
  <c r="D292" i="3"/>
  <c r="D293" i="3" s="1"/>
  <c r="C292" i="3"/>
  <c r="H291" i="3"/>
  <c r="N291" i="3" s="1"/>
  <c r="F291" i="3"/>
  <c r="E291" i="3"/>
  <c r="D291" i="3"/>
  <c r="G290" i="3"/>
  <c r="G291" i="3" s="1"/>
  <c r="D290" i="3"/>
  <c r="C290" i="3"/>
  <c r="C291" i="3" s="1"/>
  <c r="N289" i="3"/>
  <c r="G289" i="3"/>
  <c r="F289" i="3"/>
  <c r="E289" i="3"/>
  <c r="H289" i="3" s="1"/>
  <c r="D289" i="3"/>
  <c r="C289" i="3"/>
  <c r="F288" i="3"/>
  <c r="E288" i="3"/>
  <c r="C288" i="3"/>
  <c r="M287" i="3"/>
  <c r="G287" i="3"/>
  <c r="F287" i="3"/>
  <c r="E287" i="3"/>
  <c r="D287" i="3"/>
  <c r="H287" i="3" s="1"/>
  <c r="N287" i="3" s="1"/>
  <c r="C287" i="3"/>
  <c r="F286" i="3"/>
  <c r="D286" i="3"/>
  <c r="B286" i="3"/>
  <c r="F285" i="3"/>
  <c r="E285" i="3"/>
  <c r="D285" i="3"/>
  <c r="C285" i="3"/>
  <c r="G284" i="3"/>
  <c r="G285" i="3" s="1"/>
  <c r="G283" i="3"/>
  <c r="F283" i="3"/>
  <c r="E283" i="3"/>
  <c r="D283" i="3"/>
  <c r="C283" i="3"/>
  <c r="M279" i="3"/>
  <c r="G279" i="3"/>
  <c r="E279" i="3"/>
  <c r="G278" i="3"/>
  <c r="F278" i="3"/>
  <c r="F279" i="3" s="1"/>
  <c r="E278" i="3"/>
  <c r="D278" i="3"/>
  <c r="D279" i="3" s="1"/>
  <c r="C278" i="3"/>
  <c r="C279" i="3" s="1"/>
  <c r="H279" i="3" s="1"/>
  <c r="F277" i="3"/>
  <c r="G276" i="3"/>
  <c r="G277" i="3" s="1"/>
  <c r="E276" i="3"/>
  <c r="E277" i="3" s="1"/>
  <c r="D276" i="3"/>
  <c r="D277" i="3" s="1"/>
  <c r="C276" i="3"/>
  <c r="C277" i="3" s="1"/>
  <c r="H277" i="3" s="1"/>
  <c r="H275" i="3"/>
  <c r="G275" i="3"/>
  <c r="F275" i="3"/>
  <c r="D275" i="3"/>
  <c r="C275" i="3"/>
  <c r="F274" i="3"/>
  <c r="E274" i="3"/>
  <c r="E275" i="3" s="1"/>
  <c r="C274" i="3"/>
  <c r="G273" i="3"/>
  <c r="E273" i="3"/>
  <c r="C273" i="3"/>
  <c r="F272" i="3"/>
  <c r="F273" i="3" s="1"/>
  <c r="D272" i="3"/>
  <c r="D273" i="3" s="1"/>
  <c r="B272" i="3"/>
  <c r="M273" i="3" s="1"/>
  <c r="F271" i="3"/>
  <c r="E271" i="3"/>
  <c r="D271" i="3"/>
  <c r="C271" i="3"/>
  <c r="G270" i="3"/>
  <c r="G271" i="3" s="1"/>
  <c r="B270" i="3"/>
  <c r="M271" i="3" s="1"/>
  <c r="N269" i="3"/>
  <c r="G269" i="3"/>
  <c r="F269" i="3"/>
  <c r="E269" i="3"/>
  <c r="D269" i="3"/>
  <c r="C269" i="3"/>
  <c r="H269" i="3" s="1"/>
  <c r="G265" i="3"/>
  <c r="D265" i="3"/>
  <c r="H265" i="3" s="1"/>
  <c r="N265" i="3" s="1"/>
  <c r="G264" i="3"/>
  <c r="F264" i="3"/>
  <c r="F265" i="3" s="1"/>
  <c r="E264" i="3"/>
  <c r="E265" i="3" s="1"/>
  <c r="D264" i="3"/>
  <c r="C264" i="3"/>
  <c r="C265" i="3" s="1"/>
  <c r="G263" i="3"/>
  <c r="F263" i="3"/>
  <c r="E263" i="3"/>
  <c r="C263" i="3"/>
  <c r="H263" i="3" s="1"/>
  <c r="G262" i="3"/>
  <c r="E262" i="3"/>
  <c r="D262" i="3"/>
  <c r="D263" i="3" s="1"/>
  <c r="C262" i="3"/>
  <c r="G261" i="3"/>
  <c r="E261" i="3"/>
  <c r="D261" i="3"/>
  <c r="C261" i="3"/>
  <c r="F260" i="3"/>
  <c r="F261" i="3" s="1"/>
  <c r="E260" i="3"/>
  <c r="C260" i="3"/>
  <c r="H259" i="3"/>
  <c r="G259" i="3"/>
  <c r="F259" i="3"/>
  <c r="E259" i="3"/>
  <c r="C259" i="3"/>
  <c r="F258" i="3"/>
  <c r="D258" i="3"/>
  <c r="D259" i="3" s="1"/>
  <c r="F257" i="3"/>
  <c r="E257" i="3"/>
  <c r="D257" i="3"/>
  <c r="C257" i="3"/>
  <c r="G256" i="3"/>
  <c r="G257" i="3" s="1"/>
  <c r="G255" i="3"/>
  <c r="F255" i="3"/>
  <c r="E255" i="3"/>
  <c r="D255" i="3"/>
  <c r="C255" i="3"/>
  <c r="E251" i="3"/>
  <c r="D251" i="3"/>
  <c r="G250" i="3"/>
  <c r="G251" i="3" s="1"/>
  <c r="F250" i="3"/>
  <c r="F251" i="3" s="1"/>
  <c r="D250" i="3"/>
  <c r="C250" i="3"/>
  <c r="C251" i="3" s="1"/>
  <c r="F249" i="3"/>
  <c r="G248" i="3"/>
  <c r="G249" i="3" s="1"/>
  <c r="E248" i="3"/>
  <c r="E249" i="3" s="1"/>
  <c r="D248" i="3"/>
  <c r="D249" i="3" s="1"/>
  <c r="C248" i="3"/>
  <c r="C249" i="3" s="1"/>
  <c r="G247" i="3"/>
  <c r="D247" i="3"/>
  <c r="C247" i="3"/>
  <c r="F246" i="3"/>
  <c r="F247" i="3" s="1"/>
  <c r="E246" i="3"/>
  <c r="E247" i="3" s="1"/>
  <c r="C246" i="3"/>
  <c r="G245" i="3"/>
  <c r="F245" i="3"/>
  <c r="E245" i="3"/>
  <c r="D245" i="3"/>
  <c r="C245" i="3"/>
  <c r="H245" i="3" s="1"/>
  <c r="N245" i="3" s="1"/>
  <c r="F244" i="3"/>
  <c r="D244" i="3"/>
  <c r="G243" i="3"/>
  <c r="F243" i="3"/>
  <c r="E243" i="3"/>
  <c r="D243" i="3"/>
  <c r="C243" i="3"/>
  <c r="G242" i="3"/>
  <c r="G241" i="3"/>
  <c r="F241" i="3"/>
  <c r="E241" i="3"/>
  <c r="D241" i="3"/>
  <c r="C241" i="3"/>
  <c r="C237" i="3"/>
  <c r="G236" i="3"/>
  <c r="G237" i="3" s="1"/>
  <c r="F236" i="3"/>
  <c r="F237" i="3" s="1"/>
  <c r="E236" i="3"/>
  <c r="E237" i="3" s="1"/>
  <c r="D236" i="3"/>
  <c r="D237" i="3" s="1"/>
  <c r="C236" i="3"/>
  <c r="G235" i="3"/>
  <c r="F235" i="3"/>
  <c r="D235" i="3"/>
  <c r="C235" i="3"/>
  <c r="H235" i="3" s="1"/>
  <c r="G234" i="3"/>
  <c r="D234" i="3"/>
  <c r="C234" i="3"/>
  <c r="G233" i="3"/>
  <c r="D233" i="3"/>
  <c r="F232" i="3"/>
  <c r="F233" i="3" s="1"/>
  <c r="E232" i="3"/>
  <c r="E233" i="3" s="1"/>
  <c r="C232" i="3"/>
  <c r="C233" i="3" s="1"/>
  <c r="B232" i="3"/>
  <c r="M233" i="3" s="1"/>
  <c r="G231" i="3"/>
  <c r="E231" i="3"/>
  <c r="C231" i="3"/>
  <c r="F230" i="3"/>
  <c r="F231" i="3" s="1"/>
  <c r="D230" i="3"/>
  <c r="D231" i="3" s="1"/>
  <c r="F229" i="3"/>
  <c r="E229" i="3"/>
  <c r="D229" i="3"/>
  <c r="C229" i="3"/>
  <c r="G228" i="3"/>
  <c r="G229" i="3" s="1"/>
  <c r="H229" i="3" s="1"/>
  <c r="G227" i="3"/>
  <c r="F227" i="3"/>
  <c r="E227" i="3"/>
  <c r="D227" i="3"/>
  <c r="C227" i="3"/>
  <c r="N225" i="3"/>
  <c r="F223" i="3"/>
  <c r="D223" i="3"/>
  <c r="C223" i="3"/>
  <c r="H223" i="3" s="1"/>
  <c r="G222" i="3"/>
  <c r="G223" i="3" s="1"/>
  <c r="F222" i="3"/>
  <c r="E222" i="3"/>
  <c r="E223" i="3" s="1"/>
  <c r="D222" i="3"/>
  <c r="C222" i="3"/>
  <c r="B222" i="3"/>
  <c r="M223" i="3" s="1"/>
  <c r="F221" i="3"/>
  <c r="D221" i="3"/>
  <c r="C221" i="3"/>
  <c r="G220" i="3"/>
  <c r="G221" i="3" s="1"/>
  <c r="E220" i="3"/>
  <c r="E221" i="3" s="1"/>
  <c r="C220" i="3"/>
  <c r="G219" i="3"/>
  <c r="D219" i="3"/>
  <c r="F218" i="3"/>
  <c r="F219" i="3" s="1"/>
  <c r="E218" i="3"/>
  <c r="E219" i="3" s="1"/>
  <c r="C218" i="3"/>
  <c r="C219" i="3" s="1"/>
  <c r="H219" i="3" s="1"/>
  <c r="G217" i="3"/>
  <c r="E217" i="3"/>
  <c r="D217" i="3"/>
  <c r="C217" i="3"/>
  <c r="F216" i="3"/>
  <c r="F217" i="3" s="1"/>
  <c r="D216" i="3"/>
  <c r="F215" i="3"/>
  <c r="E215" i="3"/>
  <c r="D215" i="3"/>
  <c r="C215" i="3"/>
  <c r="H215" i="3" s="1"/>
  <c r="N215" i="3" s="1"/>
  <c r="G214" i="3"/>
  <c r="G215" i="3" s="1"/>
  <c r="B214" i="3"/>
  <c r="M215" i="3" s="1"/>
  <c r="M213" i="3"/>
  <c r="G213" i="3"/>
  <c r="H213" i="3" s="1"/>
  <c r="F213" i="3"/>
  <c r="E213" i="3"/>
  <c r="D213" i="3"/>
  <c r="C213" i="3"/>
  <c r="N211" i="3"/>
  <c r="F209" i="3"/>
  <c r="D209" i="3"/>
  <c r="C209" i="3"/>
  <c r="G208" i="3"/>
  <c r="G209" i="3" s="1"/>
  <c r="F208" i="3"/>
  <c r="E208" i="3"/>
  <c r="E209" i="3" s="1"/>
  <c r="D208" i="3"/>
  <c r="C208" i="3"/>
  <c r="G207" i="3"/>
  <c r="F207" i="3"/>
  <c r="E207" i="3"/>
  <c r="D207" i="3"/>
  <c r="C207" i="3"/>
  <c r="G206" i="3"/>
  <c r="E206" i="3"/>
  <c r="C206" i="3"/>
  <c r="G205" i="3"/>
  <c r="F205" i="3"/>
  <c r="D205" i="3"/>
  <c r="C205" i="3"/>
  <c r="H205" i="3" s="1"/>
  <c r="F204" i="3"/>
  <c r="E204" i="3"/>
  <c r="E205" i="3" s="1"/>
  <c r="C204" i="3"/>
  <c r="G203" i="3"/>
  <c r="F203" i="3"/>
  <c r="E203" i="3"/>
  <c r="C203" i="3"/>
  <c r="D202" i="3"/>
  <c r="D203" i="3" s="1"/>
  <c r="H203" i="3" s="1"/>
  <c r="G201" i="3"/>
  <c r="F201" i="3"/>
  <c r="E201" i="3"/>
  <c r="D201" i="3"/>
  <c r="C201" i="3"/>
  <c r="H201" i="3" s="1"/>
  <c r="G200" i="3"/>
  <c r="B200" i="3"/>
  <c r="M201" i="3" s="1"/>
  <c r="G199" i="3"/>
  <c r="F199" i="3"/>
  <c r="E199" i="3"/>
  <c r="D199" i="3"/>
  <c r="C199" i="3"/>
  <c r="G195" i="3"/>
  <c r="E195" i="3"/>
  <c r="D195" i="3"/>
  <c r="G194" i="3"/>
  <c r="F194" i="3"/>
  <c r="F195" i="3" s="1"/>
  <c r="E194" i="3"/>
  <c r="D194" i="3"/>
  <c r="C194" i="3"/>
  <c r="C195" i="3" s="1"/>
  <c r="H195" i="3" s="1"/>
  <c r="G193" i="3"/>
  <c r="F193" i="3"/>
  <c r="E193" i="3"/>
  <c r="H193" i="3" s="1"/>
  <c r="D193" i="3"/>
  <c r="G192" i="3"/>
  <c r="E192" i="3"/>
  <c r="D192" i="3"/>
  <c r="C192" i="3"/>
  <c r="C193" i="3" s="1"/>
  <c r="H191" i="3"/>
  <c r="N191" i="3" s="1"/>
  <c r="G191" i="3"/>
  <c r="F191" i="3"/>
  <c r="D191" i="3"/>
  <c r="F190" i="3"/>
  <c r="E190" i="3"/>
  <c r="E191" i="3" s="1"/>
  <c r="C190" i="3"/>
  <c r="C191" i="3" s="1"/>
  <c r="B190" i="3"/>
  <c r="M191" i="3" s="1"/>
  <c r="H189" i="3"/>
  <c r="G189" i="3"/>
  <c r="E189" i="3"/>
  <c r="C189" i="3"/>
  <c r="F188" i="3"/>
  <c r="F189" i="3" s="1"/>
  <c r="D188" i="3"/>
  <c r="D189" i="3" s="1"/>
  <c r="B188" i="3"/>
  <c r="M189" i="3" s="1"/>
  <c r="F187" i="3"/>
  <c r="E187" i="3"/>
  <c r="D187" i="3"/>
  <c r="C187" i="3"/>
  <c r="G186" i="3"/>
  <c r="G187" i="3" s="1"/>
  <c r="H187" i="3" s="1"/>
  <c r="N187" i="3" s="1"/>
  <c r="G185" i="3"/>
  <c r="H185" i="3" s="1"/>
  <c r="F185" i="3"/>
  <c r="E185" i="3"/>
  <c r="D185" i="3"/>
  <c r="C185" i="3"/>
  <c r="H181" i="3"/>
  <c r="G181" i="3"/>
  <c r="F181" i="3"/>
  <c r="E181" i="3"/>
  <c r="C181" i="3"/>
  <c r="G180" i="3"/>
  <c r="F180" i="3"/>
  <c r="E180" i="3"/>
  <c r="D180" i="3"/>
  <c r="D181" i="3" s="1"/>
  <c r="C180" i="3"/>
  <c r="N179" i="3"/>
  <c r="G179" i="3"/>
  <c r="F179" i="3"/>
  <c r="G178" i="3"/>
  <c r="E178" i="3"/>
  <c r="E179" i="3" s="1"/>
  <c r="D178" i="3"/>
  <c r="D179" i="3" s="1"/>
  <c r="C178" i="3"/>
  <c r="C179" i="3" s="1"/>
  <c r="H179" i="3" s="1"/>
  <c r="M177" i="3"/>
  <c r="G177" i="3"/>
  <c r="F177" i="3"/>
  <c r="D177" i="3"/>
  <c r="F176" i="3"/>
  <c r="E176" i="3"/>
  <c r="E177" i="3" s="1"/>
  <c r="H177" i="3" s="1"/>
  <c r="C176" i="3"/>
  <c r="C177" i="3" s="1"/>
  <c r="B176" i="3"/>
  <c r="G175" i="3"/>
  <c r="E175" i="3"/>
  <c r="D175" i="3"/>
  <c r="C175" i="3"/>
  <c r="F174" i="3"/>
  <c r="F175" i="3" s="1"/>
  <c r="D174" i="3"/>
  <c r="B174" i="3"/>
  <c r="M175" i="3" s="1"/>
  <c r="G173" i="3"/>
  <c r="F173" i="3"/>
  <c r="E173" i="3"/>
  <c r="D173" i="3"/>
  <c r="H173" i="3" s="1"/>
  <c r="C173" i="3"/>
  <c r="G172" i="3"/>
  <c r="G171" i="3"/>
  <c r="F171" i="3"/>
  <c r="E171" i="3"/>
  <c r="D171" i="3"/>
  <c r="H171" i="3" s="1"/>
  <c r="C171" i="3"/>
  <c r="E167" i="3"/>
  <c r="D167" i="3"/>
  <c r="C167" i="3"/>
  <c r="G166" i="3"/>
  <c r="G167" i="3" s="1"/>
  <c r="F166" i="3"/>
  <c r="F167" i="3" s="1"/>
  <c r="H167" i="3" s="1"/>
  <c r="E166" i="3"/>
  <c r="D166" i="3"/>
  <c r="C166" i="3"/>
  <c r="B166" i="3"/>
  <c r="M167" i="3" s="1"/>
  <c r="G165" i="3"/>
  <c r="F165" i="3"/>
  <c r="E165" i="3"/>
  <c r="G164" i="3"/>
  <c r="E164" i="3"/>
  <c r="D164" i="3"/>
  <c r="D165" i="3" s="1"/>
  <c r="C164" i="3"/>
  <c r="C165" i="3" s="1"/>
  <c r="M163" i="3"/>
  <c r="G163" i="3"/>
  <c r="D163" i="3"/>
  <c r="F162" i="3"/>
  <c r="F163" i="3" s="1"/>
  <c r="E162" i="3"/>
  <c r="E163" i="3" s="1"/>
  <c r="C162" i="3"/>
  <c r="C163" i="3" s="1"/>
  <c r="B162" i="3"/>
  <c r="M161" i="3"/>
  <c r="G161" i="3"/>
  <c r="E161" i="3"/>
  <c r="C161" i="3"/>
  <c r="F160" i="3"/>
  <c r="F161" i="3" s="1"/>
  <c r="D160" i="3"/>
  <c r="D161" i="3" s="1"/>
  <c r="H161" i="3" s="1"/>
  <c r="M159" i="3"/>
  <c r="G159" i="3"/>
  <c r="H159" i="3" s="1"/>
  <c r="F159" i="3"/>
  <c r="E159" i="3"/>
  <c r="D159" i="3"/>
  <c r="C159" i="3"/>
  <c r="G158" i="3"/>
  <c r="G157" i="3"/>
  <c r="F157" i="3"/>
  <c r="H157" i="3" s="1"/>
  <c r="E157" i="3"/>
  <c r="D157" i="3"/>
  <c r="C157" i="3"/>
  <c r="B156" i="3"/>
  <c r="M157" i="3" s="1"/>
  <c r="G153" i="3"/>
  <c r="F153" i="3"/>
  <c r="D153" i="3"/>
  <c r="G152" i="3"/>
  <c r="F152" i="3"/>
  <c r="E152" i="3"/>
  <c r="E153" i="3" s="1"/>
  <c r="H153" i="3" s="1"/>
  <c r="D152" i="3"/>
  <c r="C152" i="3"/>
  <c r="C153" i="3" s="1"/>
  <c r="M151" i="3"/>
  <c r="G151" i="3"/>
  <c r="F151" i="3"/>
  <c r="E151" i="3"/>
  <c r="C151" i="3"/>
  <c r="H151" i="3" s="1"/>
  <c r="G150" i="3"/>
  <c r="E150" i="3"/>
  <c r="D150" i="3"/>
  <c r="D151" i="3" s="1"/>
  <c r="C150" i="3"/>
  <c r="B150" i="3"/>
  <c r="G149" i="3"/>
  <c r="D149" i="3"/>
  <c r="F148" i="3"/>
  <c r="F149" i="3" s="1"/>
  <c r="E148" i="3"/>
  <c r="E149" i="3" s="1"/>
  <c r="C148" i="3"/>
  <c r="C149" i="3" s="1"/>
  <c r="B148" i="3"/>
  <c r="M149" i="3" s="1"/>
  <c r="G147" i="3"/>
  <c r="E147" i="3"/>
  <c r="C147" i="3"/>
  <c r="F146" i="3"/>
  <c r="F147" i="3" s="1"/>
  <c r="D146" i="3"/>
  <c r="D147" i="3" s="1"/>
  <c r="F145" i="3"/>
  <c r="E145" i="3"/>
  <c r="D145" i="3"/>
  <c r="C145" i="3"/>
  <c r="H145" i="3" s="1"/>
  <c r="N145" i="3" s="1"/>
  <c r="G144" i="3"/>
  <c r="G145" i="3" s="1"/>
  <c r="M143" i="3"/>
  <c r="G143" i="3"/>
  <c r="F143" i="3"/>
  <c r="E143" i="3"/>
  <c r="D143" i="3"/>
  <c r="C143" i="3"/>
  <c r="B142" i="3"/>
  <c r="C139" i="3"/>
  <c r="G138" i="3"/>
  <c r="G139" i="3" s="1"/>
  <c r="H139" i="3" s="1"/>
  <c r="F138" i="3"/>
  <c r="F139" i="3" s="1"/>
  <c r="E138" i="3"/>
  <c r="E139" i="3" s="1"/>
  <c r="D138" i="3"/>
  <c r="D139" i="3" s="1"/>
  <c r="C138" i="3"/>
  <c r="B138" i="3"/>
  <c r="M139" i="3" s="1"/>
  <c r="F137" i="3"/>
  <c r="E137" i="3"/>
  <c r="C137" i="3"/>
  <c r="H137" i="3" s="1"/>
  <c r="G136" i="3"/>
  <c r="G137" i="3" s="1"/>
  <c r="E136" i="3"/>
  <c r="D136" i="3"/>
  <c r="D137" i="3" s="1"/>
  <c r="C136" i="3"/>
  <c r="B136" i="3"/>
  <c r="M137" i="3" s="1"/>
  <c r="G135" i="3"/>
  <c r="D135" i="3"/>
  <c r="F134" i="3"/>
  <c r="F135" i="3" s="1"/>
  <c r="E134" i="3"/>
  <c r="E135" i="3" s="1"/>
  <c r="C134" i="3"/>
  <c r="C135" i="3" s="1"/>
  <c r="G133" i="3"/>
  <c r="F133" i="3"/>
  <c r="E133" i="3"/>
  <c r="D133" i="3"/>
  <c r="C133" i="3"/>
  <c r="H133" i="3" s="1"/>
  <c r="F132" i="3"/>
  <c r="D132" i="3"/>
  <c r="F131" i="3"/>
  <c r="E131" i="3"/>
  <c r="H131" i="3" s="1"/>
  <c r="D131" i="3"/>
  <c r="C131" i="3"/>
  <c r="G130" i="3"/>
  <c r="G131" i="3" s="1"/>
  <c r="B130" i="3"/>
  <c r="M131" i="3" s="1"/>
  <c r="G129" i="3"/>
  <c r="F129" i="3"/>
  <c r="E129" i="3"/>
  <c r="D129" i="3"/>
  <c r="C129" i="3"/>
  <c r="B128" i="3"/>
  <c r="M129" i="3" s="1"/>
  <c r="N125" i="3"/>
  <c r="M125" i="3"/>
  <c r="E125" i="3"/>
  <c r="G124" i="3"/>
  <c r="G125" i="3" s="1"/>
  <c r="F124" i="3"/>
  <c r="F125" i="3" s="1"/>
  <c r="E124" i="3"/>
  <c r="D124" i="3"/>
  <c r="D125" i="3" s="1"/>
  <c r="C124" i="3"/>
  <c r="C125" i="3" s="1"/>
  <c r="H125" i="3" s="1"/>
  <c r="F123" i="3"/>
  <c r="E123" i="3"/>
  <c r="H123" i="3" s="1"/>
  <c r="D123" i="3"/>
  <c r="C123" i="3"/>
  <c r="G122" i="3"/>
  <c r="G123" i="3" s="1"/>
  <c r="E122" i="3"/>
  <c r="D122" i="3"/>
  <c r="C122" i="3"/>
  <c r="G121" i="3"/>
  <c r="F121" i="3"/>
  <c r="E121" i="3"/>
  <c r="H121" i="3" s="1"/>
  <c r="D121" i="3"/>
  <c r="C121" i="3"/>
  <c r="F120" i="3"/>
  <c r="E120" i="3"/>
  <c r="C120" i="3"/>
  <c r="G119" i="3"/>
  <c r="H119" i="3" s="1"/>
  <c r="F119" i="3"/>
  <c r="E119" i="3"/>
  <c r="D119" i="3"/>
  <c r="C119" i="3"/>
  <c r="F118" i="3"/>
  <c r="D118" i="3"/>
  <c r="B118" i="3"/>
  <c r="M119" i="3" s="1"/>
  <c r="G117" i="3"/>
  <c r="F117" i="3"/>
  <c r="E117" i="3"/>
  <c r="D117" i="3"/>
  <c r="H117" i="3" s="1"/>
  <c r="C117" i="3"/>
  <c r="G116" i="3"/>
  <c r="G115" i="3"/>
  <c r="F115" i="3"/>
  <c r="E115" i="3"/>
  <c r="D115" i="3"/>
  <c r="H115" i="3" s="1"/>
  <c r="C115" i="3"/>
  <c r="E111" i="3"/>
  <c r="D111" i="3"/>
  <c r="C111" i="3"/>
  <c r="G110" i="3"/>
  <c r="G111" i="3" s="1"/>
  <c r="F110" i="3"/>
  <c r="F111" i="3" s="1"/>
  <c r="H111" i="3" s="1"/>
  <c r="E110" i="3"/>
  <c r="D110" i="3"/>
  <c r="C110" i="3"/>
  <c r="B110" i="3"/>
  <c r="M111" i="3" s="1"/>
  <c r="G109" i="3"/>
  <c r="F109" i="3"/>
  <c r="E109" i="3"/>
  <c r="G108" i="3"/>
  <c r="E108" i="3"/>
  <c r="D108" i="3"/>
  <c r="D109" i="3" s="1"/>
  <c r="C108" i="3"/>
  <c r="C109" i="3" s="1"/>
  <c r="M107" i="3"/>
  <c r="G107" i="3"/>
  <c r="D107" i="3"/>
  <c r="F106" i="3"/>
  <c r="F107" i="3" s="1"/>
  <c r="E106" i="3"/>
  <c r="E107" i="3" s="1"/>
  <c r="C106" i="3"/>
  <c r="C107" i="3" s="1"/>
  <c r="B106" i="3"/>
  <c r="M105" i="3"/>
  <c r="G105" i="3"/>
  <c r="E105" i="3"/>
  <c r="C105" i="3"/>
  <c r="F104" i="3"/>
  <c r="F105" i="3" s="1"/>
  <c r="D104" i="3"/>
  <c r="D105" i="3" s="1"/>
  <c r="H105" i="3" s="1"/>
  <c r="B104" i="3"/>
  <c r="G103" i="3"/>
  <c r="H103" i="3" s="1"/>
  <c r="F103" i="3"/>
  <c r="E103" i="3"/>
  <c r="D103" i="3"/>
  <c r="C103" i="3"/>
  <c r="G102" i="3"/>
  <c r="G101" i="3"/>
  <c r="H101" i="3" s="1"/>
  <c r="F101" i="3"/>
  <c r="E101" i="3"/>
  <c r="D101" i="3"/>
  <c r="C101" i="3"/>
  <c r="G97" i="3"/>
  <c r="F97" i="3"/>
  <c r="D97" i="3"/>
  <c r="G96" i="3"/>
  <c r="F96" i="3"/>
  <c r="E96" i="3"/>
  <c r="E97" i="3" s="1"/>
  <c r="H97" i="3" s="1"/>
  <c r="D96" i="3"/>
  <c r="C96" i="3"/>
  <c r="C97" i="3" s="1"/>
  <c r="F95" i="3"/>
  <c r="C95" i="3"/>
  <c r="G94" i="3"/>
  <c r="G95" i="3" s="1"/>
  <c r="E94" i="3"/>
  <c r="E95" i="3" s="1"/>
  <c r="D94" i="3"/>
  <c r="D95" i="3" s="1"/>
  <c r="C94" i="3"/>
  <c r="M93" i="3"/>
  <c r="G93" i="3"/>
  <c r="D93" i="3"/>
  <c r="F92" i="3"/>
  <c r="F93" i="3" s="1"/>
  <c r="E92" i="3"/>
  <c r="E93" i="3" s="1"/>
  <c r="C92" i="3"/>
  <c r="C93" i="3" s="1"/>
  <c r="B92" i="3"/>
  <c r="G91" i="3"/>
  <c r="E91" i="3"/>
  <c r="C91" i="3"/>
  <c r="F90" i="3"/>
  <c r="F91" i="3" s="1"/>
  <c r="D90" i="3"/>
  <c r="D91" i="3" s="1"/>
  <c r="B90" i="3"/>
  <c r="M91" i="3" s="1"/>
  <c r="F89" i="3"/>
  <c r="E89" i="3"/>
  <c r="D89" i="3"/>
  <c r="C89" i="3"/>
  <c r="G88" i="3"/>
  <c r="G89" i="3" s="1"/>
  <c r="G87" i="3"/>
  <c r="F87" i="3"/>
  <c r="E87" i="3"/>
  <c r="D87" i="3"/>
  <c r="C87" i="3"/>
  <c r="C83" i="3"/>
  <c r="G82" i="3"/>
  <c r="G83" i="3" s="1"/>
  <c r="F82" i="3"/>
  <c r="F83" i="3" s="1"/>
  <c r="E82" i="3"/>
  <c r="E83" i="3" s="1"/>
  <c r="D82" i="3"/>
  <c r="D83" i="3" s="1"/>
  <c r="C82" i="3"/>
  <c r="M81" i="3"/>
  <c r="F81" i="3"/>
  <c r="G80" i="3"/>
  <c r="G81" i="3" s="1"/>
  <c r="E80" i="3"/>
  <c r="E81" i="3" s="1"/>
  <c r="D80" i="3"/>
  <c r="D81" i="3" s="1"/>
  <c r="C80" i="3"/>
  <c r="C81" i="3" s="1"/>
  <c r="H81" i="3" s="1"/>
  <c r="B80" i="3"/>
  <c r="G79" i="3"/>
  <c r="D79" i="3"/>
  <c r="F78" i="3"/>
  <c r="F79" i="3" s="1"/>
  <c r="E78" i="3"/>
  <c r="E79" i="3" s="1"/>
  <c r="C78" i="3"/>
  <c r="C79" i="3" s="1"/>
  <c r="H79" i="3" s="1"/>
  <c r="G77" i="3"/>
  <c r="E77" i="3"/>
  <c r="C77" i="3"/>
  <c r="F76" i="3"/>
  <c r="F77" i="3" s="1"/>
  <c r="D76" i="3"/>
  <c r="D77" i="3" s="1"/>
  <c r="H77" i="3" s="1"/>
  <c r="F75" i="3"/>
  <c r="E75" i="3"/>
  <c r="D75" i="3"/>
  <c r="C75" i="3"/>
  <c r="H75" i="3" s="1"/>
  <c r="G74" i="3"/>
  <c r="G75" i="3" s="1"/>
  <c r="B74" i="3"/>
  <c r="M75" i="3" s="1"/>
  <c r="G73" i="3"/>
  <c r="F73" i="3"/>
  <c r="E73" i="3"/>
  <c r="D73" i="3"/>
  <c r="C73" i="3"/>
  <c r="H73" i="3" s="1"/>
  <c r="B72" i="3"/>
  <c r="M73" i="3" s="1"/>
  <c r="M69" i="3"/>
  <c r="F69" i="3"/>
  <c r="G68" i="3"/>
  <c r="G69" i="3" s="1"/>
  <c r="F68" i="3"/>
  <c r="E68" i="3"/>
  <c r="E69" i="3" s="1"/>
  <c r="D68" i="3"/>
  <c r="D69" i="3" s="1"/>
  <c r="C68" i="3"/>
  <c r="C69" i="3" s="1"/>
  <c r="F67" i="3"/>
  <c r="H67" i="3" s="1"/>
  <c r="E67" i="3"/>
  <c r="D67" i="3"/>
  <c r="C67" i="3"/>
  <c r="G66" i="3"/>
  <c r="G67" i="3" s="1"/>
  <c r="E66" i="3"/>
  <c r="D66" i="3"/>
  <c r="C66" i="3"/>
  <c r="G65" i="3"/>
  <c r="F65" i="3"/>
  <c r="E65" i="3"/>
  <c r="D65" i="3"/>
  <c r="H65" i="3" s="1"/>
  <c r="C65" i="3"/>
  <c r="F64" i="3"/>
  <c r="E64" i="3"/>
  <c r="C64" i="3"/>
  <c r="B64" i="3"/>
  <c r="M65" i="3" s="1"/>
  <c r="G63" i="3"/>
  <c r="F63" i="3"/>
  <c r="E63" i="3"/>
  <c r="D63" i="3"/>
  <c r="H63" i="3" s="1"/>
  <c r="C63" i="3"/>
  <c r="F62" i="3"/>
  <c r="D62" i="3"/>
  <c r="G61" i="3"/>
  <c r="F61" i="3"/>
  <c r="E61" i="3"/>
  <c r="D61" i="3"/>
  <c r="C61" i="3"/>
  <c r="G60" i="3"/>
  <c r="G59" i="3"/>
  <c r="F59" i="3"/>
  <c r="E59" i="3"/>
  <c r="D59" i="3"/>
  <c r="C59" i="3"/>
  <c r="F55" i="3"/>
  <c r="H55" i="3" s="1"/>
  <c r="E55" i="3"/>
  <c r="D55" i="3"/>
  <c r="C55" i="3"/>
  <c r="G54" i="3"/>
  <c r="G55" i="3" s="1"/>
  <c r="F54" i="3"/>
  <c r="E54" i="3"/>
  <c r="D54" i="3"/>
  <c r="C54" i="3"/>
  <c r="B54" i="3"/>
  <c r="M55" i="3" s="1"/>
  <c r="G53" i="3"/>
  <c r="F53" i="3"/>
  <c r="E53" i="3"/>
  <c r="D53" i="3"/>
  <c r="G52" i="3"/>
  <c r="E52" i="3"/>
  <c r="D52" i="3"/>
  <c r="C52" i="3"/>
  <c r="C53" i="3" s="1"/>
  <c r="H53" i="3" s="1"/>
  <c r="H51" i="3"/>
  <c r="N51" i="3" s="1"/>
  <c r="G51" i="3"/>
  <c r="D51" i="3"/>
  <c r="F50" i="3"/>
  <c r="F51" i="3" s="1"/>
  <c r="E50" i="3"/>
  <c r="E51" i="3" s="1"/>
  <c r="C50" i="3"/>
  <c r="C51" i="3" s="1"/>
  <c r="N49" i="3"/>
  <c r="H49" i="3"/>
  <c r="G49" i="3"/>
  <c r="E49" i="3"/>
  <c r="C49" i="3"/>
  <c r="F48" i="3"/>
  <c r="F49" i="3" s="1"/>
  <c r="D48" i="3"/>
  <c r="D49" i="3" s="1"/>
  <c r="M47" i="3"/>
  <c r="G47" i="3"/>
  <c r="H47" i="3" s="1"/>
  <c r="F47" i="3"/>
  <c r="E47" i="3"/>
  <c r="D47" i="3"/>
  <c r="C47" i="3"/>
  <c r="G46" i="3"/>
  <c r="B46" i="3"/>
  <c r="G45" i="3"/>
  <c r="F45" i="3"/>
  <c r="H45" i="3" s="1"/>
  <c r="E45" i="3"/>
  <c r="D45" i="3"/>
  <c r="C45" i="3"/>
  <c r="B44" i="3"/>
  <c r="M45" i="3" s="1"/>
  <c r="G41" i="3"/>
  <c r="F41" i="3"/>
  <c r="E41" i="3"/>
  <c r="D41" i="3"/>
  <c r="H41" i="3" s="1"/>
  <c r="G40" i="3"/>
  <c r="F40" i="3"/>
  <c r="E40" i="3"/>
  <c r="D40" i="3"/>
  <c r="C40" i="3"/>
  <c r="C41" i="3" s="1"/>
  <c r="M39" i="3"/>
  <c r="F39" i="3"/>
  <c r="C39" i="3"/>
  <c r="G38" i="3"/>
  <c r="G39" i="3" s="1"/>
  <c r="E38" i="3"/>
  <c r="E39" i="3" s="1"/>
  <c r="D38" i="3"/>
  <c r="D39" i="3" s="1"/>
  <c r="C38" i="3"/>
  <c r="G37" i="3"/>
  <c r="E37" i="3"/>
  <c r="D37" i="3"/>
  <c r="F36" i="3"/>
  <c r="F37" i="3" s="1"/>
  <c r="E36" i="3"/>
  <c r="C36" i="3"/>
  <c r="C37" i="3" s="1"/>
  <c r="G35" i="3"/>
  <c r="F35" i="3"/>
  <c r="E35" i="3"/>
  <c r="C35" i="3"/>
  <c r="F34" i="3"/>
  <c r="D34" i="3"/>
  <c r="D35" i="3" s="1"/>
  <c r="B34" i="3"/>
  <c r="M35" i="3" s="1"/>
  <c r="F33" i="3"/>
  <c r="E33" i="3"/>
  <c r="D33" i="3"/>
  <c r="C33" i="3"/>
  <c r="G32" i="3"/>
  <c r="G33" i="3" s="1"/>
  <c r="G31" i="3"/>
  <c r="F31" i="3"/>
  <c r="E31" i="3"/>
  <c r="D31" i="3"/>
  <c r="C31" i="3"/>
  <c r="N29" i="3"/>
  <c r="D27" i="3"/>
  <c r="C27" i="3"/>
  <c r="H27" i="3" s="1"/>
  <c r="G26" i="3"/>
  <c r="G27" i="3" s="1"/>
  <c r="F26" i="3"/>
  <c r="F27" i="3" s="1"/>
  <c r="E26" i="3"/>
  <c r="E27" i="3" s="1"/>
  <c r="D26" i="3"/>
  <c r="C26" i="3"/>
  <c r="B26" i="3"/>
  <c r="M27" i="3" s="1"/>
  <c r="F25" i="3"/>
  <c r="C25" i="3"/>
  <c r="G24" i="3"/>
  <c r="G25" i="3" s="1"/>
  <c r="E24" i="3"/>
  <c r="E25" i="3" s="1"/>
  <c r="D24" i="3"/>
  <c r="D25" i="3" s="1"/>
  <c r="C24" i="3"/>
  <c r="G23" i="3"/>
  <c r="D23" i="3"/>
  <c r="C23" i="3"/>
  <c r="F22" i="3"/>
  <c r="F23" i="3" s="1"/>
  <c r="E22" i="3"/>
  <c r="E23" i="3" s="1"/>
  <c r="C22" i="3"/>
  <c r="M21" i="3"/>
  <c r="G21" i="3"/>
  <c r="E21" i="3"/>
  <c r="D21" i="3"/>
  <c r="C21" i="3"/>
  <c r="F20" i="3"/>
  <c r="F21" i="3" s="1"/>
  <c r="D20" i="3"/>
  <c r="B20" i="3"/>
  <c r="F19" i="3"/>
  <c r="E19" i="3"/>
  <c r="D19" i="3"/>
  <c r="C19" i="3"/>
  <c r="G18" i="3"/>
  <c r="G19" i="3" s="1"/>
  <c r="G17" i="3"/>
  <c r="F17" i="3"/>
  <c r="E17" i="3"/>
  <c r="D17" i="3"/>
  <c r="C17" i="3"/>
  <c r="N15" i="3"/>
  <c r="D13" i="3"/>
  <c r="C13" i="3"/>
  <c r="G12" i="3"/>
  <c r="G13" i="3" s="1"/>
  <c r="F12" i="3"/>
  <c r="F13" i="3" s="1"/>
  <c r="E12" i="3"/>
  <c r="E13" i="3" s="1"/>
  <c r="D12" i="3"/>
  <c r="C12" i="3"/>
  <c r="G11" i="3"/>
  <c r="F11" i="3"/>
  <c r="E11" i="3"/>
  <c r="D11" i="3"/>
  <c r="C11" i="3"/>
  <c r="H11" i="3" s="1"/>
  <c r="G10" i="3"/>
  <c r="E10" i="3"/>
  <c r="D10" i="3"/>
  <c r="C10" i="3"/>
  <c r="M9" i="3"/>
  <c r="G9" i="3"/>
  <c r="F9" i="3"/>
  <c r="D9" i="3"/>
  <c r="F8" i="3"/>
  <c r="E8" i="3"/>
  <c r="E9" i="3" s="1"/>
  <c r="C8" i="3"/>
  <c r="C9" i="3" s="1"/>
  <c r="H9" i="3" s="1"/>
  <c r="B8" i="3"/>
  <c r="G7" i="3"/>
  <c r="E7" i="3"/>
  <c r="C7" i="3"/>
  <c r="F6" i="3"/>
  <c r="F7" i="3" s="1"/>
  <c r="D6" i="3"/>
  <c r="D7" i="3" s="1"/>
  <c r="H7" i="3" s="1"/>
  <c r="F5" i="3"/>
  <c r="E5" i="3"/>
  <c r="D5" i="3"/>
  <c r="C5" i="3"/>
  <c r="G4" i="3"/>
  <c r="G5" i="3" s="1"/>
  <c r="H3" i="3"/>
  <c r="N3" i="3" s="1"/>
  <c r="G3" i="3"/>
  <c r="F3" i="3"/>
  <c r="E3" i="3"/>
  <c r="D3" i="3"/>
  <c r="C3" i="3"/>
  <c r="I1" i="3"/>
  <c r="F56" i="2"/>
  <c r="B292" i="3" s="1"/>
  <c r="M293" i="3" s="1"/>
  <c r="D56" i="2"/>
  <c r="B278" i="3" s="1"/>
  <c r="B56" i="2"/>
  <c r="B264" i="3" s="1"/>
  <c r="M265" i="3" s="1"/>
  <c r="F55" i="2"/>
  <c r="D55" i="2"/>
  <c r="B55" i="2"/>
  <c r="B262" i="3" s="1"/>
  <c r="M263" i="3" s="1"/>
  <c r="F54" i="2"/>
  <c r="D54" i="2"/>
  <c r="B274" i="3" s="1"/>
  <c r="M275" i="3" s="1"/>
  <c r="B54" i="2"/>
  <c r="B260" i="3" s="1"/>
  <c r="M261" i="3" s="1"/>
  <c r="F53" i="2"/>
  <c r="D53" i="2"/>
  <c r="B53" i="2"/>
  <c r="F52" i="2"/>
  <c r="D52" i="2"/>
  <c r="B52" i="2"/>
  <c r="F51" i="2"/>
  <c r="D51" i="2"/>
  <c r="B268" i="3" s="1"/>
  <c r="M269" i="3" s="1"/>
  <c r="B51" i="2"/>
  <c r="F48" i="2"/>
  <c r="B250" i="3" s="1"/>
  <c r="M251" i="3" s="1"/>
  <c r="D48" i="2"/>
  <c r="B236" i="3" s="1"/>
  <c r="M237" i="3" s="1"/>
  <c r="B48" i="2"/>
  <c r="F47" i="2"/>
  <c r="B248" i="3" s="1"/>
  <c r="M249" i="3" s="1"/>
  <c r="D47" i="2"/>
  <c r="B234" i="3" s="1"/>
  <c r="M235" i="3" s="1"/>
  <c r="B47" i="2"/>
  <c r="F46" i="2"/>
  <c r="B246" i="3" s="1"/>
  <c r="M247" i="3" s="1"/>
  <c r="D46" i="2"/>
  <c r="M638" i="1" s="1"/>
  <c r="B46" i="2"/>
  <c r="B218" i="3" s="1"/>
  <c r="M219" i="3" s="1"/>
  <c r="F45" i="2"/>
  <c r="B244" i="3" s="1"/>
  <c r="M245" i="3" s="1"/>
  <c r="D45" i="2"/>
  <c r="A638" i="1" s="1"/>
  <c r="B45" i="2"/>
  <c r="F44" i="2"/>
  <c r="B242" i="3" s="1"/>
  <c r="M243" i="3" s="1"/>
  <c r="D44" i="2"/>
  <c r="B44" i="2"/>
  <c r="F43" i="2"/>
  <c r="B240" i="3" s="1"/>
  <c r="M241" i="3" s="1"/>
  <c r="D43" i="2"/>
  <c r="B226" i="3" s="1"/>
  <c r="M227" i="3" s="1"/>
  <c r="B43" i="2"/>
  <c r="B212" i="3" s="1"/>
  <c r="F40" i="2"/>
  <c r="B208" i="3" s="1"/>
  <c r="M209" i="3" s="1"/>
  <c r="D40" i="2"/>
  <c r="B194" i="3" s="1"/>
  <c r="M195" i="3" s="1"/>
  <c r="B40" i="2"/>
  <c r="F39" i="2"/>
  <c r="B206" i="3" s="1"/>
  <c r="M207" i="3" s="1"/>
  <c r="D39" i="2"/>
  <c r="B39" i="2"/>
  <c r="F38" i="2"/>
  <c r="D38" i="2"/>
  <c r="B38" i="2"/>
  <c r="F37" i="2"/>
  <c r="B202" i="3" s="1"/>
  <c r="M203" i="3" s="1"/>
  <c r="D37" i="2"/>
  <c r="B37" i="2"/>
  <c r="A482" i="1" s="1"/>
  <c r="F36" i="2"/>
  <c r="M547" i="1" s="1"/>
  <c r="D36" i="2"/>
  <c r="B186" i="3" s="1"/>
  <c r="M187" i="3" s="1"/>
  <c r="B36" i="2"/>
  <c r="F35" i="2"/>
  <c r="A547" i="1" s="1"/>
  <c r="D35" i="2"/>
  <c r="B184" i="3" s="1"/>
  <c r="M185" i="3" s="1"/>
  <c r="B35" i="2"/>
  <c r="F32" i="2"/>
  <c r="D32" i="2"/>
  <c r="B152" i="3" s="1"/>
  <c r="M153" i="3" s="1"/>
  <c r="B32" i="2"/>
  <c r="F31" i="2"/>
  <c r="B164" i="3" s="1"/>
  <c r="M165" i="3" s="1"/>
  <c r="D31" i="2"/>
  <c r="B31" i="2"/>
  <c r="A378" i="1" s="1"/>
  <c r="F30" i="2"/>
  <c r="D30" i="2"/>
  <c r="M404" i="1" s="1"/>
  <c r="B30" i="2"/>
  <c r="F29" i="2"/>
  <c r="B160" i="3" s="1"/>
  <c r="D29" i="2"/>
  <c r="A404" i="1" s="1"/>
  <c r="B29" i="2"/>
  <c r="F28" i="2"/>
  <c r="B158" i="3" s="1"/>
  <c r="D28" i="2"/>
  <c r="M391" i="1" s="1"/>
  <c r="B28" i="2"/>
  <c r="F27" i="2"/>
  <c r="D27" i="2"/>
  <c r="B27" i="2"/>
  <c r="F24" i="2"/>
  <c r="B124" i="3" s="1"/>
  <c r="D24" i="2"/>
  <c r="B24" i="2"/>
  <c r="F23" i="2"/>
  <c r="B122" i="3" s="1"/>
  <c r="M123" i="3" s="1"/>
  <c r="D23" i="2"/>
  <c r="B23" i="2"/>
  <c r="B94" i="3" s="1"/>
  <c r="M95" i="3" s="1"/>
  <c r="F22" i="2"/>
  <c r="M326" i="1" s="1"/>
  <c r="D22" i="2"/>
  <c r="B22" i="2"/>
  <c r="F21" i="2"/>
  <c r="D21" i="2"/>
  <c r="B21" i="2"/>
  <c r="A248" i="1" s="1"/>
  <c r="F20" i="2"/>
  <c r="D20" i="2"/>
  <c r="B102" i="3" s="1"/>
  <c r="M103" i="3" s="1"/>
  <c r="B20" i="2"/>
  <c r="F19" i="2"/>
  <c r="B114" i="3" s="1"/>
  <c r="M115" i="3" s="1"/>
  <c r="D19" i="2"/>
  <c r="B19" i="2"/>
  <c r="F16" i="2"/>
  <c r="B82" i="3" s="1"/>
  <c r="M83" i="3" s="1"/>
  <c r="D16" i="2"/>
  <c r="B68" i="3" s="1"/>
  <c r="B16" i="2"/>
  <c r="F15" i="2"/>
  <c r="D15" i="2"/>
  <c r="B66" i="3" s="1"/>
  <c r="M67" i="3" s="1"/>
  <c r="B15" i="2"/>
  <c r="F14" i="2"/>
  <c r="B78" i="3" s="1"/>
  <c r="M79" i="3" s="1"/>
  <c r="D14" i="2"/>
  <c r="M170" i="1" s="1"/>
  <c r="B14" i="2"/>
  <c r="F13" i="2"/>
  <c r="B76" i="3" s="1"/>
  <c r="M77" i="3" s="1"/>
  <c r="D13" i="2"/>
  <c r="B13" i="2"/>
  <c r="A131" i="1" s="1"/>
  <c r="F12" i="2"/>
  <c r="D12" i="2"/>
  <c r="B12" i="2"/>
  <c r="F11" i="2"/>
  <c r="D11" i="2"/>
  <c r="B58" i="3" s="1"/>
  <c r="M59" i="3" s="1"/>
  <c r="B11" i="2"/>
  <c r="F8" i="2"/>
  <c r="B40" i="3" s="1"/>
  <c r="M41" i="3" s="1"/>
  <c r="D8" i="2"/>
  <c r="B8" i="2"/>
  <c r="F7" i="2"/>
  <c r="B38" i="3" s="1"/>
  <c r="D7" i="2"/>
  <c r="B7" i="2"/>
  <c r="B10" i="3" s="1"/>
  <c r="M11" i="3" s="1"/>
  <c r="F6" i="2"/>
  <c r="M92" i="1" s="1"/>
  <c r="D6" i="2"/>
  <c r="B22" i="3" s="1"/>
  <c r="M23" i="3" s="1"/>
  <c r="B6" i="2"/>
  <c r="F5" i="2"/>
  <c r="D5" i="2"/>
  <c r="B5" i="2"/>
  <c r="F4" i="2"/>
  <c r="M79" i="1" s="1"/>
  <c r="D4" i="2"/>
  <c r="B18" i="3" s="1"/>
  <c r="M19" i="3" s="1"/>
  <c r="B4" i="2"/>
  <c r="M1" i="1" s="1"/>
  <c r="F3" i="2"/>
  <c r="D3" i="2"/>
  <c r="B3" i="2"/>
  <c r="B2" i="3" s="1"/>
  <c r="M3" i="3" s="1"/>
  <c r="A794" i="1"/>
  <c r="M768" i="1"/>
  <c r="A755" i="1"/>
  <c r="M742" i="1"/>
  <c r="A742" i="1"/>
  <c r="M729" i="1"/>
  <c r="M716" i="1"/>
  <c r="M690" i="1"/>
  <c r="A690" i="1"/>
  <c r="M677" i="1"/>
  <c r="A677" i="1"/>
  <c r="M664" i="1"/>
  <c r="A664" i="1"/>
  <c r="M651" i="1"/>
  <c r="A651" i="1"/>
  <c r="A625" i="1"/>
  <c r="M612" i="1"/>
  <c r="M599" i="1"/>
  <c r="M586" i="1"/>
  <c r="M573" i="1"/>
  <c r="A573" i="1"/>
  <c r="A560" i="1"/>
  <c r="M534" i="1"/>
  <c r="M521" i="1"/>
  <c r="A521" i="1"/>
  <c r="M508" i="1"/>
  <c r="A508" i="1"/>
  <c r="M482" i="1"/>
  <c r="M456" i="1"/>
  <c r="A456" i="1"/>
  <c r="M443" i="1"/>
  <c r="A443" i="1"/>
  <c r="M430" i="1"/>
  <c r="A430" i="1"/>
  <c r="M417" i="1"/>
  <c r="A417" i="1"/>
  <c r="A391" i="1"/>
  <c r="M378" i="1"/>
  <c r="M352" i="1"/>
  <c r="A352" i="1"/>
  <c r="M339" i="1"/>
  <c r="A339" i="1"/>
  <c r="A326" i="1"/>
  <c r="A313" i="1"/>
  <c r="M300" i="1"/>
  <c r="M287" i="1"/>
  <c r="A287" i="1"/>
  <c r="M274" i="1"/>
  <c r="M248" i="1"/>
  <c r="M222" i="1"/>
  <c r="A222" i="1"/>
  <c r="M209" i="1"/>
  <c r="A209" i="1"/>
  <c r="M196" i="1"/>
  <c r="A196" i="1"/>
  <c r="M183" i="1"/>
  <c r="A183" i="1"/>
  <c r="A157" i="1"/>
  <c r="M144" i="1"/>
  <c r="M118" i="1"/>
  <c r="A118" i="1"/>
  <c r="M105" i="1"/>
  <c r="A105" i="1"/>
  <c r="A92" i="1"/>
  <c r="M66" i="1"/>
  <c r="A53" i="1"/>
  <c r="M40" i="1"/>
  <c r="M14" i="1"/>
  <c r="A1" i="1"/>
  <c r="N139" i="3" l="1"/>
  <c r="N123" i="3"/>
  <c r="N133" i="3"/>
  <c r="N153" i="3"/>
  <c r="N203" i="3"/>
  <c r="N219" i="3"/>
  <c r="D3" i="4"/>
  <c r="E3" i="4" s="1"/>
  <c r="N27" i="3"/>
  <c r="N171" i="3"/>
  <c r="N193" i="3"/>
  <c r="N229" i="3"/>
  <c r="N67" i="3"/>
  <c r="N101" i="3"/>
  <c r="N41" i="3"/>
  <c r="N55" i="3"/>
  <c r="N65" i="3"/>
  <c r="N121" i="3"/>
  <c r="N45" i="3"/>
  <c r="N97" i="3"/>
  <c r="N115" i="3"/>
  <c r="N195" i="3"/>
  <c r="N223" i="3"/>
  <c r="N161" i="3"/>
  <c r="N167" i="3"/>
  <c r="N173" i="3"/>
  <c r="N53" i="3"/>
  <c r="N77" i="3"/>
  <c r="N105" i="3"/>
  <c r="N111" i="3"/>
  <c r="N117" i="3"/>
  <c r="N157" i="3"/>
  <c r="N159" i="3"/>
  <c r="N63" i="3"/>
  <c r="N75" i="3"/>
  <c r="N47" i="3"/>
  <c r="N103" i="3"/>
  <c r="N131" i="3"/>
  <c r="N177" i="3"/>
  <c r="N81" i="3"/>
  <c r="N119" i="3"/>
  <c r="N213" i="3"/>
  <c r="N235" i="3"/>
  <c r="N275" i="3"/>
  <c r="A729" i="1"/>
  <c r="N9" i="3"/>
  <c r="H83" i="3"/>
  <c r="H95" i="3"/>
  <c r="H135" i="3"/>
  <c r="H273" i="3"/>
  <c r="H301" i="3"/>
  <c r="G24" i="4"/>
  <c r="G40" i="4"/>
  <c r="G94" i="4"/>
  <c r="H17" i="3"/>
  <c r="K259" i="3" s="1"/>
  <c r="H23" i="3"/>
  <c r="H93" i="3"/>
  <c r="H109" i="3"/>
  <c r="H165" i="3"/>
  <c r="N96" i="5"/>
  <c r="R98" i="5"/>
  <c r="Y1" i="6"/>
  <c r="H69" i="3"/>
  <c r="H129" i="3"/>
  <c r="N205" i="3"/>
  <c r="H217" i="3"/>
  <c r="G87" i="4"/>
  <c r="G126" i="4"/>
  <c r="N73" i="3"/>
  <c r="G110" i="4"/>
  <c r="N181" i="3"/>
  <c r="B198" i="3"/>
  <c r="M199" i="3" s="1"/>
  <c r="H359" i="3"/>
  <c r="G34" i="4"/>
  <c r="H5" i="3"/>
  <c r="K133" i="3" s="1"/>
  <c r="B48" i="3"/>
  <c r="M49" i="3" s="1"/>
  <c r="B146" i="3"/>
  <c r="M147" i="3" s="1"/>
  <c r="N201" i="3"/>
  <c r="H237" i="3"/>
  <c r="N11" i="3"/>
  <c r="N151" i="3"/>
  <c r="N137" i="3"/>
  <c r="A261" i="1"/>
  <c r="H61" i="3"/>
  <c r="H107" i="3"/>
  <c r="H163" i="3"/>
  <c r="N277" i="3"/>
  <c r="B254" i="3"/>
  <c r="M255" i="3" s="1"/>
  <c r="A703" i="1"/>
  <c r="B16" i="3"/>
  <c r="M17" i="3" s="1"/>
  <c r="A40" i="1"/>
  <c r="B24" i="3"/>
  <c r="M25" i="3" s="1"/>
  <c r="A66" i="1"/>
  <c r="A170" i="1"/>
  <c r="B62" i="3"/>
  <c r="M63" i="3" s="1"/>
  <c r="B100" i="3"/>
  <c r="M101" i="3" s="1"/>
  <c r="A274" i="1"/>
  <c r="B108" i="3"/>
  <c r="M109" i="3" s="1"/>
  <c r="A300" i="1"/>
  <c r="B192" i="3"/>
  <c r="M193" i="3" s="1"/>
  <c r="A534" i="1"/>
  <c r="B276" i="3"/>
  <c r="M277" i="3" s="1"/>
  <c r="A768" i="1"/>
  <c r="H39" i="3"/>
  <c r="N185" i="3"/>
  <c r="B230" i="3"/>
  <c r="M231" i="3" s="1"/>
  <c r="H341" i="3"/>
  <c r="G46" i="4"/>
  <c r="N7" i="3"/>
  <c r="N79" i="3"/>
  <c r="N279" i="3"/>
  <c r="G10" i="4"/>
  <c r="W1" i="6" s="1"/>
  <c r="B86" i="3"/>
  <c r="M87" i="3" s="1"/>
  <c r="A235" i="1"/>
  <c r="B132" i="3"/>
  <c r="M133" i="3" s="1"/>
  <c r="A365" i="1"/>
  <c r="B170" i="3"/>
  <c r="M171" i="3" s="1"/>
  <c r="A469" i="1"/>
  <c r="B178" i="3"/>
  <c r="M179" i="3" s="1"/>
  <c r="A495" i="1"/>
  <c r="H147" i="3"/>
  <c r="H209" i="3"/>
  <c r="H251" i="3"/>
  <c r="N259" i="3"/>
  <c r="N263" i="3"/>
  <c r="A27" i="1"/>
  <c r="A79" i="1"/>
  <c r="B30" i="3"/>
  <c r="M31" i="3" s="1"/>
  <c r="B282" i="3"/>
  <c r="M283" i="3" s="1"/>
  <c r="A781" i="1"/>
  <c r="B290" i="3"/>
  <c r="M291" i="3" s="1"/>
  <c r="A807" i="1"/>
  <c r="H13" i="3"/>
  <c r="K187" i="3" s="1"/>
  <c r="H25" i="3"/>
  <c r="H37" i="3"/>
  <c r="H207" i="3"/>
  <c r="H231" i="3"/>
  <c r="H345" i="3"/>
  <c r="B216" i="3"/>
  <c r="M217" i="3" s="1"/>
  <c r="A599" i="1"/>
  <c r="B12" i="3"/>
  <c r="M13" i="3" s="1"/>
  <c r="M27" i="1"/>
  <c r="M131" i="1"/>
  <c r="B50" i="3"/>
  <c r="M51" i="3" s="1"/>
  <c r="M235" i="1"/>
  <c r="B88" i="3"/>
  <c r="M89" i="3" s="1"/>
  <c r="B96" i="3"/>
  <c r="M97" i="3" s="1"/>
  <c r="M261" i="1"/>
  <c r="B134" i="3"/>
  <c r="M135" i="3" s="1"/>
  <c r="M365" i="1"/>
  <c r="B172" i="3"/>
  <c r="M173" i="3" s="1"/>
  <c r="M469" i="1"/>
  <c r="B180" i="3"/>
  <c r="M181" i="3" s="1"/>
  <c r="M495" i="1"/>
  <c r="B256" i="3"/>
  <c r="M257" i="3" s="1"/>
  <c r="M703" i="1"/>
  <c r="B4" i="3"/>
  <c r="M5" i="3" s="1"/>
  <c r="H59" i="3"/>
  <c r="N189" i="3"/>
  <c r="H247" i="3"/>
  <c r="G18" i="4"/>
  <c r="H335" i="3"/>
  <c r="G57" i="4"/>
  <c r="G106" i="4"/>
  <c r="B116" i="3"/>
  <c r="M117" i="3" s="1"/>
  <c r="M313" i="1"/>
  <c r="B284" i="3"/>
  <c r="M285" i="3" s="1"/>
  <c r="M781" i="1"/>
  <c r="H35" i="3"/>
  <c r="H91" i="3"/>
  <c r="B144" i="3"/>
  <c r="M145" i="3" s="1"/>
  <c r="H221" i="3"/>
  <c r="H257" i="3"/>
  <c r="G30" i="4"/>
  <c r="M755" i="1"/>
  <c r="A14" i="1"/>
  <c r="B6" i="3"/>
  <c r="M7" i="3" s="1"/>
  <c r="B52" i="3"/>
  <c r="M53" i="3" s="1"/>
  <c r="A144" i="1"/>
  <c r="B220" i="3"/>
  <c r="M221" i="3" s="1"/>
  <c r="A612" i="1"/>
  <c r="B258" i="3"/>
  <c r="M259" i="3" s="1"/>
  <c r="A716" i="1"/>
  <c r="H21" i="3"/>
  <c r="B32" i="3"/>
  <c r="M33" i="3" s="1"/>
  <c r="B120" i="3"/>
  <c r="M121" i="3" s="1"/>
  <c r="H249" i="3"/>
  <c r="H261" i="3"/>
  <c r="H285" i="3"/>
  <c r="H329" i="3"/>
  <c r="H333" i="3"/>
  <c r="G41" i="4"/>
  <c r="G122" i="4"/>
  <c r="G42" i="4"/>
  <c r="G85" i="4"/>
  <c r="G101" i="4"/>
  <c r="G117" i="4"/>
  <c r="M53" i="1"/>
  <c r="A586" i="1"/>
  <c r="H143" i="3"/>
  <c r="H321" i="3"/>
  <c r="G60" i="4"/>
  <c r="G75" i="4"/>
  <c r="G91" i="4"/>
  <c r="G102" i="4"/>
  <c r="G59" i="4"/>
  <c r="H241" i="3"/>
  <c r="H299" i="3"/>
  <c r="M625" i="1"/>
  <c r="B228" i="3"/>
  <c r="M229" i="3" s="1"/>
  <c r="H31" i="3"/>
  <c r="G26" i="4"/>
  <c r="G107" i="4"/>
  <c r="H19" i="3"/>
  <c r="K293" i="3" s="1"/>
  <c r="H33" i="3"/>
  <c r="H89" i="3"/>
  <c r="B60" i="3"/>
  <c r="M61" i="3" s="1"/>
  <c r="M157" i="1"/>
  <c r="H87" i="3"/>
  <c r="G37" i="4"/>
  <c r="G44" i="4"/>
  <c r="G70" i="4"/>
  <c r="G92" i="4"/>
  <c r="M807" i="1"/>
  <c r="M560" i="1"/>
  <c r="B204" i="3"/>
  <c r="M205" i="3" s="1"/>
  <c r="M794" i="1"/>
  <c r="B288" i="3"/>
  <c r="M289" i="3" s="1"/>
  <c r="B36" i="3"/>
  <c r="M37" i="3" s="1"/>
  <c r="D42" i="4" s="1"/>
  <c r="E42" i="4" s="1"/>
  <c r="H149" i="3"/>
  <c r="H233" i="3"/>
  <c r="H283" i="3"/>
  <c r="H317" i="3"/>
  <c r="H327" i="3"/>
  <c r="G76" i="4"/>
  <c r="G86" i="4"/>
  <c r="G103" i="4"/>
  <c r="G114" i="4"/>
  <c r="H271" i="3"/>
  <c r="H315" i="3"/>
  <c r="H199" i="3"/>
  <c r="G27" i="4"/>
  <c r="H243" i="3"/>
  <c r="H255" i="3"/>
  <c r="G53" i="4"/>
  <c r="G108" i="4"/>
  <c r="G123" i="4"/>
  <c r="R98" i="6"/>
  <c r="N96" i="6"/>
  <c r="G38" i="4"/>
  <c r="H227" i="3"/>
  <c r="H175" i="3"/>
  <c r="H313" i="3"/>
  <c r="G28" i="4"/>
  <c r="G43" i="4"/>
  <c r="G69" i="4"/>
  <c r="D81" i="4"/>
  <c r="E81" i="4" s="1"/>
  <c r="G124" i="4"/>
  <c r="G35" i="4"/>
  <c r="D35" i="4"/>
  <c r="E35" i="4" s="1"/>
  <c r="G51" i="4"/>
  <c r="G67" i="4"/>
  <c r="G83" i="4"/>
  <c r="G99" i="4"/>
  <c r="G115" i="4"/>
  <c r="D114" i="4" l="1"/>
  <c r="E114" i="4" s="1"/>
  <c r="N39" i="3"/>
  <c r="K39" i="3"/>
  <c r="D78" i="4"/>
  <c r="E78" i="4" s="1"/>
  <c r="D101" i="4"/>
  <c r="E101" i="4" s="1"/>
  <c r="K91" i="3"/>
  <c r="N91" i="3"/>
  <c r="D52" i="4" s="1"/>
  <c r="E52" i="4" s="1"/>
  <c r="K231" i="3"/>
  <c r="N231" i="3"/>
  <c r="K7" i="3"/>
  <c r="K3" i="3"/>
  <c r="K151" i="3"/>
  <c r="D56" i="4"/>
  <c r="E56" i="4" s="1"/>
  <c r="K275" i="3"/>
  <c r="K131" i="3"/>
  <c r="K173" i="3"/>
  <c r="D2" i="4"/>
  <c r="E2" i="4" s="1"/>
  <c r="D7" i="4"/>
  <c r="E7" i="4" s="1"/>
  <c r="D48" i="4"/>
  <c r="E48" i="4" s="1"/>
  <c r="D73" i="4"/>
  <c r="E73" i="4" s="1"/>
  <c r="N87" i="3"/>
  <c r="K87" i="3"/>
  <c r="K247" i="3"/>
  <c r="N247" i="3"/>
  <c r="K181" i="3"/>
  <c r="D79" i="4"/>
  <c r="E79" i="4" s="1"/>
  <c r="N227" i="3"/>
  <c r="K227" i="3"/>
  <c r="N31" i="3"/>
  <c r="D13" i="4" s="1"/>
  <c r="E13" i="4" s="1"/>
  <c r="K31" i="3"/>
  <c r="D116" i="4"/>
  <c r="E116" i="4" s="1"/>
  <c r="D83" i="4"/>
  <c r="E83" i="4" s="1"/>
  <c r="D69" i="4"/>
  <c r="E69" i="4" s="1"/>
  <c r="K255" i="3"/>
  <c r="N255" i="3"/>
  <c r="D60" i="4"/>
  <c r="E60" i="4" s="1"/>
  <c r="D85" i="4"/>
  <c r="E85" i="4" s="1"/>
  <c r="N261" i="3"/>
  <c r="K261" i="3"/>
  <c r="K189" i="3"/>
  <c r="K263" i="3"/>
  <c r="K291" i="3"/>
  <c r="N165" i="3"/>
  <c r="K165" i="3"/>
  <c r="K235" i="3"/>
  <c r="K103" i="3"/>
  <c r="K117" i="3"/>
  <c r="K167" i="3"/>
  <c r="K67" i="3"/>
  <c r="D125" i="4"/>
  <c r="E125" i="4" s="1"/>
  <c r="D5" i="4"/>
  <c r="E5" i="4" s="1"/>
  <c r="K115" i="3"/>
  <c r="D14" i="4"/>
  <c r="E14" i="4" s="1"/>
  <c r="D74" i="4"/>
  <c r="E74" i="4" s="1"/>
  <c r="K35" i="3"/>
  <c r="N35" i="3"/>
  <c r="D117" i="4" s="1"/>
  <c r="E117" i="4" s="1"/>
  <c r="D24" i="4"/>
  <c r="E24" i="4" s="1"/>
  <c r="K157" i="3"/>
  <c r="K97" i="3"/>
  <c r="K203" i="3"/>
  <c r="N243" i="3"/>
  <c r="D51" i="4" s="1"/>
  <c r="E51" i="4" s="1"/>
  <c r="K243" i="3"/>
  <c r="N241" i="3"/>
  <c r="K241" i="3"/>
  <c r="K249" i="3"/>
  <c r="N249" i="3"/>
  <c r="D118" i="4" s="1"/>
  <c r="E118" i="4" s="1"/>
  <c r="K59" i="3"/>
  <c r="N59" i="3"/>
  <c r="D1" i="4" s="1"/>
  <c r="E1" i="4" s="1"/>
  <c r="N37" i="3"/>
  <c r="K37" i="3"/>
  <c r="K11" i="3"/>
  <c r="N217" i="3"/>
  <c r="D96" i="4" s="1"/>
  <c r="E96" i="4" s="1"/>
  <c r="K217" i="3"/>
  <c r="N109" i="3"/>
  <c r="K109" i="3"/>
  <c r="K277" i="3"/>
  <c r="K45" i="3"/>
  <c r="D89" i="4"/>
  <c r="E89" i="4" s="1"/>
  <c r="D8" i="4"/>
  <c r="E8" i="4" s="1"/>
  <c r="D100" i="4"/>
  <c r="E100" i="4" s="1"/>
  <c r="D21" i="4"/>
  <c r="E21" i="4" s="1"/>
  <c r="D54" i="4"/>
  <c r="E54" i="4" s="1"/>
  <c r="N207" i="3"/>
  <c r="K207" i="3"/>
  <c r="K289" i="3"/>
  <c r="K101" i="3"/>
  <c r="D25" i="4"/>
  <c r="E25" i="4" s="1"/>
  <c r="D77" i="4"/>
  <c r="E77" i="4" s="1"/>
  <c r="D67" i="4"/>
  <c r="E67" i="4" s="1"/>
  <c r="K89" i="3"/>
  <c r="N89" i="3"/>
  <c r="D12" i="4" s="1"/>
  <c r="E12" i="4" s="1"/>
  <c r="D59" i="4"/>
  <c r="E59" i="4" s="1"/>
  <c r="D70" i="4"/>
  <c r="E70" i="4" s="1"/>
  <c r="D121" i="4"/>
  <c r="E121" i="4" s="1"/>
  <c r="K25" i="3"/>
  <c r="N25" i="3"/>
  <c r="N237" i="3"/>
  <c r="K237" i="3"/>
  <c r="N93" i="3"/>
  <c r="K93" i="3"/>
  <c r="N273" i="3"/>
  <c r="D9" i="4" s="1"/>
  <c r="E9" i="4" s="1"/>
  <c r="K273" i="3"/>
  <c r="K213" i="3"/>
  <c r="K47" i="3"/>
  <c r="K111" i="3"/>
  <c r="K161" i="3"/>
  <c r="D72" i="4"/>
  <c r="E72" i="4" s="1"/>
  <c r="D47" i="4"/>
  <c r="E47" i="4" s="1"/>
  <c r="D16" i="4"/>
  <c r="E16" i="4" s="1"/>
  <c r="D119" i="4"/>
  <c r="E119" i="4" s="1"/>
  <c r="K153" i="3"/>
  <c r="D86" i="4"/>
  <c r="E86" i="4" s="1"/>
  <c r="K41" i="3"/>
  <c r="K27" i="3"/>
  <c r="K219" i="3"/>
  <c r="D75" i="4"/>
  <c r="E75" i="4" s="1"/>
  <c r="N285" i="3"/>
  <c r="D45" i="4" s="1"/>
  <c r="E45" i="4" s="1"/>
  <c r="K285" i="3"/>
  <c r="D71" i="4"/>
  <c r="E71" i="4" s="1"/>
  <c r="D43" i="4"/>
  <c r="E43" i="4" s="1"/>
  <c r="D38" i="4"/>
  <c r="E38" i="4" s="1"/>
  <c r="D76" i="4"/>
  <c r="E76" i="4" s="1"/>
  <c r="D27" i="4"/>
  <c r="E27" i="4" s="1"/>
  <c r="K33" i="3"/>
  <c r="N33" i="3"/>
  <c r="D53" i="4" s="1"/>
  <c r="E53" i="4" s="1"/>
  <c r="D90" i="4"/>
  <c r="E90" i="4" s="1"/>
  <c r="N13" i="3"/>
  <c r="K13" i="3"/>
  <c r="K287" i="3"/>
  <c r="K205" i="3"/>
  <c r="N23" i="3"/>
  <c r="D87" i="4" s="1"/>
  <c r="E87" i="4" s="1"/>
  <c r="K23" i="3"/>
  <c r="K269" i="3"/>
  <c r="K121" i="3"/>
  <c r="K229" i="3"/>
  <c r="D93" i="4"/>
  <c r="E93" i="4" s="1"/>
  <c r="D20" i="4"/>
  <c r="E20" i="4" s="1"/>
  <c r="D80" i="4"/>
  <c r="E80" i="4" s="1"/>
  <c r="D50" i="4"/>
  <c r="E50" i="4" s="1"/>
  <c r="D113" i="4"/>
  <c r="E113" i="4" s="1"/>
  <c r="N21" i="3"/>
  <c r="K21" i="3"/>
  <c r="D110" i="4"/>
  <c r="E110" i="4" s="1"/>
  <c r="N129" i="3"/>
  <c r="K129" i="3"/>
  <c r="N17" i="3"/>
  <c r="K17" i="3"/>
  <c r="N135" i="3"/>
  <c r="K135" i="3"/>
  <c r="K75" i="3"/>
  <c r="K105" i="3"/>
  <c r="D107" i="4"/>
  <c r="E107" i="4" s="1"/>
  <c r="D30" i="4"/>
  <c r="E30" i="4" s="1"/>
  <c r="K209" i="3"/>
  <c r="N209" i="3"/>
  <c r="D103" i="4" s="1"/>
  <c r="E103" i="4" s="1"/>
  <c r="K137" i="3"/>
  <c r="K69" i="3"/>
  <c r="N69" i="3"/>
  <c r="D123" i="4" s="1"/>
  <c r="E123" i="4" s="1"/>
  <c r="N95" i="3"/>
  <c r="K95" i="3"/>
  <c r="K223" i="3"/>
  <c r="K65" i="3"/>
  <c r="D82" i="4"/>
  <c r="E82" i="4" s="1"/>
  <c r="D15" i="4"/>
  <c r="E15" i="4" s="1"/>
  <c r="D11" i="4"/>
  <c r="E11" i="4" s="1"/>
  <c r="D31" i="4"/>
  <c r="E31" i="4" s="1"/>
  <c r="D6" i="4"/>
  <c r="E6" i="4" s="1"/>
  <c r="D122" i="4"/>
  <c r="E122" i="4" s="1"/>
  <c r="D4" i="4"/>
  <c r="E4" i="4" s="1"/>
  <c r="K107" i="3"/>
  <c r="N107" i="3"/>
  <c r="K5" i="3"/>
  <c r="K265" i="3"/>
  <c r="K245" i="3"/>
  <c r="N5" i="3"/>
  <c r="D92" i="4" s="1"/>
  <c r="E92" i="4" s="1"/>
  <c r="K49" i="3"/>
  <c r="K73" i="3"/>
  <c r="N83" i="3"/>
  <c r="K83" i="3"/>
  <c r="K63" i="3"/>
  <c r="K77" i="3"/>
  <c r="K195" i="3"/>
  <c r="K55" i="3"/>
  <c r="D105" i="4"/>
  <c r="E105" i="4" s="1"/>
  <c r="D36" i="4"/>
  <c r="E36" i="4" s="1"/>
  <c r="D49" i="4"/>
  <c r="E49" i="4" s="1"/>
  <c r="D19" i="4"/>
  <c r="E19" i="4" s="1"/>
  <c r="D23" i="4"/>
  <c r="E23" i="4" s="1"/>
  <c r="D126" i="4"/>
  <c r="E126" i="4" s="1"/>
  <c r="D108" i="4"/>
  <c r="E108" i="4" s="1"/>
  <c r="N19" i="3"/>
  <c r="D61" i="4" s="1"/>
  <c r="E61" i="4" s="1"/>
  <c r="K19" i="3"/>
  <c r="K215" i="3"/>
  <c r="D10" i="4"/>
  <c r="E10" i="4" s="1"/>
  <c r="K163" i="3"/>
  <c r="N163" i="3"/>
  <c r="D46" i="4" s="1"/>
  <c r="E46" i="4" s="1"/>
  <c r="K193" i="3"/>
  <c r="D120" i="4"/>
  <c r="E120" i="4" s="1"/>
  <c r="D63" i="4"/>
  <c r="E63" i="4" s="1"/>
  <c r="D32" i="4"/>
  <c r="E32" i="4" s="1"/>
  <c r="D84" i="4"/>
  <c r="E84" i="4" s="1"/>
  <c r="N143" i="3"/>
  <c r="D29" i="4" s="1"/>
  <c r="E29" i="4" s="1"/>
  <c r="K143" i="3"/>
  <c r="D106" i="4"/>
  <c r="E106" i="4" s="1"/>
  <c r="K185" i="3"/>
  <c r="K125" i="3"/>
  <c r="K201" i="3"/>
  <c r="D97" i="4"/>
  <c r="E97" i="4" s="1"/>
  <c r="K123" i="3"/>
  <c r="D124" i="4"/>
  <c r="E124" i="4" s="1"/>
  <c r="D88" i="4"/>
  <c r="E88" i="4" s="1"/>
  <c r="N283" i="3"/>
  <c r="K283" i="3"/>
  <c r="D44" i="4"/>
  <c r="E44" i="4" s="1"/>
  <c r="D102" i="4"/>
  <c r="E102" i="4" s="1"/>
  <c r="D57" i="4"/>
  <c r="E57" i="4" s="1"/>
  <c r="K191" i="3"/>
  <c r="N233" i="3"/>
  <c r="D68" i="4" s="1"/>
  <c r="E68" i="4" s="1"/>
  <c r="K233" i="3"/>
  <c r="D91" i="4"/>
  <c r="E91" i="4" s="1"/>
  <c r="D41" i="4"/>
  <c r="E41" i="4" s="1"/>
  <c r="N257" i="3"/>
  <c r="D33" i="4" s="1"/>
  <c r="E33" i="4" s="1"/>
  <c r="F33" i="4" s="1"/>
  <c r="H33" i="4" s="1"/>
  <c r="K257" i="3"/>
  <c r="K147" i="3"/>
  <c r="N147" i="3"/>
  <c r="K279" i="3"/>
  <c r="K179" i="3"/>
  <c r="K61" i="3"/>
  <c r="N61" i="3"/>
  <c r="K145" i="3"/>
  <c r="D94" i="4"/>
  <c r="E94" i="4" s="1"/>
  <c r="K9" i="3"/>
  <c r="K81" i="3"/>
  <c r="K171" i="3"/>
  <c r="D39" i="4"/>
  <c r="E39" i="4" s="1"/>
  <c r="D112" i="4"/>
  <c r="E112" i="4" s="1"/>
  <c r="D66" i="4"/>
  <c r="E66" i="4" s="1"/>
  <c r="D111" i="4"/>
  <c r="E111" i="4" s="1"/>
  <c r="D17" i="4"/>
  <c r="E17" i="4" s="1"/>
  <c r="D58" i="4"/>
  <c r="E58" i="4" s="1"/>
  <c r="D28" i="4"/>
  <c r="E28" i="4" s="1"/>
  <c r="K251" i="3"/>
  <c r="N251" i="3"/>
  <c r="D18" i="4" s="1"/>
  <c r="E18" i="4" s="1"/>
  <c r="K119" i="3"/>
  <c r="D22" i="4"/>
  <c r="E22" i="4" s="1"/>
  <c r="N199" i="3"/>
  <c r="D65" i="4" s="1"/>
  <c r="E65" i="4" s="1"/>
  <c r="K199" i="3"/>
  <c r="D99" i="4"/>
  <c r="E99" i="4" s="1"/>
  <c r="D104" i="4"/>
  <c r="E104" i="4" s="1"/>
  <c r="K175" i="3"/>
  <c r="N175" i="3"/>
  <c r="D98" i="4" s="1"/>
  <c r="E98" i="4" s="1"/>
  <c r="D62" i="4"/>
  <c r="E62" i="4" s="1"/>
  <c r="N271" i="3"/>
  <c r="D64" i="4" s="1"/>
  <c r="E64" i="4" s="1"/>
  <c r="K271" i="3"/>
  <c r="K149" i="3"/>
  <c r="N149" i="3"/>
  <c r="D115" i="4" s="1"/>
  <c r="E115" i="4" s="1"/>
  <c r="D37" i="4"/>
  <c r="E37" i="4" s="1"/>
  <c r="D26" i="4"/>
  <c r="E26" i="4" s="1"/>
  <c r="N221" i="3"/>
  <c r="D34" i="4" s="1"/>
  <c r="E34" i="4" s="1"/>
  <c r="K221" i="3"/>
  <c r="K79" i="3"/>
  <c r="K51" i="3"/>
  <c r="D40" i="4"/>
  <c r="E40" i="4" s="1"/>
  <c r="K177" i="3"/>
  <c r="K159" i="3"/>
  <c r="K53" i="3"/>
  <c r="D55" i="4"/>
  <c r="E55" i="4" s="1"/>
  <c r="D95" i="4"/>
  <c r="E95" i="4" s="1"/>
  <c r="D109" i="4"/>
  <c r="E109" i="4" s="1"/>
  <c r="K139" i="3"/>
  <c r="F87" i="4" l="1"/>
  <c r="H87" i="4" s="1"/>
  <c r="F61" i="4"/>
  <c r="H61" i="4" s="1"/>
  <c r="F29" i="4"/>
  <c r="H29" i="4" s="1"/>
  <c r="F98" i="4"/>
  <c r="H98" i="4" s="1"/>
  <c r="F45" i="4"/>
  <c r="H45" i="4" s="1"/>
  <c r="F96" i="4"/>
  <c r="H96" i="4" s="1"/>
  <c r="F1" i="4"/>
  <c r="F42" i="4"/>
  <c r="H42" i="4" s="1"/>
  <c r="F3" i="4"/>
  <c r="H3" i="4" s="1"/>
  <c r="F35" i="4"/>
  <c r="H35" i="4" s="1"/>
  <c r="F81" i="4"/>
  <c r="H81" i="4" s="1"/>
  <c r="F117" i="4"/>
  <c r="H117" i="4" s="1"/>
  <c r="F34" i="4"/>
  <c r="H34" i="4" s="1"/>
  <c r="F12" i="4"/>
  <c r="H12" i="4" s="1"/>
  <c r="F52" i="4"/>
  <c r="H52" i="4" s="1"/>
  <c r="F118" i="4"/>
  <c r="H118" i="4" s="1"/>
  <c r="F65" i="4"/>
  <c r="H65" i="4" s="1"/>
  <c r="F46" i="4"/>
  <c r="H46" i="4" s="1"/>
  <c r="F18" i="4"/>
  <c r="H18" i="4" s="1"/>
  <c r="F9" i="4"/>
  <c r="H9" i="4" s="1"/>
  <c r="F13" i="4"/>
  <c r="H13" i="4" s="1"/>
  <c r="F115" i="4"/>
  <c r="H115" i="4" s="1"/>
  <c r="F68" i="4"/>
  <c r="H68" i="4" s="1"/>
  <c r="F123" i="4"/>
  <c r="H123" i="4" s="1"/>
  <c r="F64" i="4"/>
  <c r="H64" i="4" s="1"/>
  <c r="F51" i="4"/>
  <c r="H51" i="4" s="1"/>
  <c r="F102" i="4"/>
  <c r="H102" i="4" s="1"/>
  <c r="F7" i="4"/>
  <c r="H7" i="4" s="1"/>
  <c r="F104" i="4"/>
  <c r="H104" i="4" s="1"/>
  <c r="F66" i="4"/>
  <c r="H66" i="4" s="1"/>
  <c r="F44" i="4"/>
  <c r="H44" i="4" s="1"/>
  <c r="F122" i="4"/>
  <c r="H122" i="4" s="1"/>
  <c r="F27" i="4"/>
  <c r="H27" i="4" s="1"/>
  <c r="F2" i="4"/>
  <c r="H2" i="4" s="1"/>
  <c r="F59" i="4"/>
  <c r="H59" i="4" s="1"/>
  <c r="F76" i="4"/>
  <c r="H76" i="4" s="1"/>
  <c r="F86" i="4"/>
  <c r="H86" i="4" s="1"/>
  <c r="F100" i="4"/>
  <c r="H100" i="4" s="1"/>
  <c r="F125" i="4"/>
  <c r="H125" i="4" s="1"/>
  <c r="F101" i="4"/>
  <c r="H101" i="4" s="1"/>
  <c r="F106" i="4"/>
  <c r="H106" i="4" s="1"/>
  <c r="F5" i="4"/>
  <c r="H5" i="4" s="1"/>
  <c r="F39" i="4"/>
  <c r="H39" i="4" s="1"/>
  <c r="F84" i="4"/>
  <c r="H84" i="4" s="1"/>
  <c r="F6" i="4"/>
  <c r="H6" i="4" s="1"/>
  <c r="F103" i="4"/>
  <c r="H103" i="4" s="1"/>
  <c r="F110" i="4"/>
  <c r="H110" i="4" s="1"/>
  <c r="F38" i="4"/>
  <c r="H38" i="4" s="1"/>
  <c r="F8" i="4"/>
  <c r="H8" i="4" s="1"/>
  <c r="F85" i="4"/>
  <c r="H85" i="4" s="1"/>
  <c r="F79" i="4"/>
  <c r="H79" i="4" s="1"/>
  <c r="F78" i="4"/>
  <c r="H78" i="4" s="1"/>
  <c r="F4" i="4"/>
  <c r="H4" i="4" s="1"/>
  <c r="F93" i="4"/>
  <c r="H93" i="4" s="1"/>
  <c r="F21" i="4"/>
  <c r="H21" i="4" s="1"/>
  <c r="F112" i="4"/>
  <c r="H112" i="4" s="1"/>
  <c r="F108" i="4"/>
  <c r="H108" i="4" s="1"/>
  <c r="F109" i="4"/>
  <c r="H109" i="4" s="1"/>
  <c r="F26" i="4"/>
  <c r="H26" i="4" s="1"/>
  <c r="F88" i="4"/>
  <c r="H88" i="4" s="1"/>
  <c r="F32" i="4"/>
  <c r="H32" i="4" s="1"/>
  <c r="F126" i="4"/>
  <c r="H126" i="4" s="1"/>
  <c r="F31" i="4"/>
  <c r="H31" i="4" s="1"/>
  <c r="F119" i="4"/>
  <c r="H119" i="4" s="1"/>
  <c r="F67" i="4"/>
  <c r="H67" i="4" s="1"/>
  <c r="F24" i="4"/>
  <c r="H24" i="4" s="1"/>
  <c r="F60" i="4"/>
  <c r="H60" i="4" s="1"/>
  <c r="F99" i="4"/>
  <c r="H99" i="4" s="1"/>
  <c r="F95" i="4"/>
  <c r="H95" i="4" s="1"/>
  <c r="F37" i="4"/>
  <c r="H37" i="4" s="1"/>
  <c r="F22" i="4"/>
  <c r="H22" i="4" s="1"/>
  <c r="F41" i="4"/>
  <c r="H41" i="4" s="1"/>
  <c r="F124" i="4"/>
  <c r="H124" i="4" s="1"/>
  <c r="F63" i="4"/>
  <c r="H63" i="4" s="1"/>
  <c r="F23" i="4"/>
  <c r="H23" i="4" s="1"/>
  <c r="F11" i="4"/>
  <c r="H11" i="4" s="1"/>
  <c r="F30" i="4"/>
  <c r="H30" i="4" s="1"/>
  <c r="F43" i="4"/>
  <c r="H43" i="4" s="1"/>
  <c r="F77" i="4"/>
  <c r="H77" i="4" s="1"/>
  <c r="F89" i="4"/>
  <c r="H89" i="4" s="1"/>
  <c r="F56" i="4"/>
  <c r="H56" i="4" s="1"/>
  <c r="F55" i="4"/>
  <c r="H55" i="4" s="1"/>
  <c r="F91" i="4"/>
  <c r="H91" i="4" s="1"/>
  <c r="F120" i="4"/>
  <c r="H120" i="4" s="1"/>
  <c r="F19" i="4"/>
  <c r="H19" i="4" s="1"/>
  <c r="F92" i="4"/>
  <c r="H92" i="4" s="1"/>
  <c r="F15" i="4"/>
  <c r="H15" i="4" s="1"/>
  <c r="F107" i="4"/>
  <c r="H107" i="4" s="1"/>
  <c r="F113" i="4"/>
  <c r="H113" i="4" s="1"/>
  <c r="F16" i="4"/>
  <c r="H16" i="4" s="1"/>
  <c r="F25" i="4"/>
  <c r="H25" i="4" s="1"/>
  <c r="F82" i="4"/>
  <c r="H82" i="4" s="1"/>
  <c r="F74" i="4"/>
  <c r="H74" i="4" s="1"/>
  <c r="F50" i="4"/>
  <c r="H50" i="4" s="1"/>
  <c r="F72" i="4"/>
  <c r="H72" i="4" s="1"/>
  <c r="F121" i="4"/>
  <c r="H121" i="4" s="1"/>
  <c r="F83" i="4"/>
  <c r="H83" i="4" s="1"/>
  <c r="F73" i="4"/>
  <c r="H73" i="4" s="1"/>
  <c r="F111" i="4"/>
  <c r="H111" i="4" s="1"/>
  <c r="F47" i="4"/>
  <c r="H47" i="4" s="1"/>
  <c r="F69" i="4"/>
  <c r="H69" i="4" s="1"/>
  <c r="F114" i="4"/>
  <c r="H114" i="4" s="1"/>
  <c r="F97" i="4"/>
  <c r="H97" i="4" s="1"/>
  <c r="F36" i="4"/>
  <c r="H36" i="4" s="1"/>
  <c r="F14" i="4"/>
  <c r="H14" i="4" s="1"/>
  <c r="F28" i="4"/>
  <c r="H28" i="4" s="1"/>
  <c r="F105" i="4"/>
  <c r="H105" i="4" s="1"/>
  <c r="F80" i="4"/>
  <c r="H80" i="4" s="1"/>
  <c r="F40" i="4"/>
  <c r="H40" i="4" s="1"/>
  <c r="F62" i="4"/>
  <c r="H62" i="4" s="1"/>
  <c r="F58" i="4"/>
  <c r="H58" i="4" s="1"/>
  <c r="F10" i="4"/>
  <c r="H10" i="4" s="1"/>
  <c r="F20" i="4"/>
  <c r="H20" i="4" s="1"/>
  <c r="F90" i="4"/>
  <c r="H90" i="4" s="1"/>
  <c r="F75" i="4"/>
  <c r="H75" i="4" s="1"/>
  <c r="F70" i="4"/>
  <c r="H70" i="4" s="1"/>
  <c r="F116" i="4"/>
  <c r="H116" i="4" s="1"/>
  <c r="F94" i="4"/>
  <c r="H94" i="4" s="1"/>
  <c r="F49" i="4"/>
  <c r="H49" i="4" s="1"/>
  <c r="F71" i="4"/>
  <c r="H71" i="4" s="1"/>
  <c r="F17" i="4"/>
  <c r="H17" i="4" s="1"/>
  <c r="F57" i="4"/>
  <c r="H57" i="4" s="1"/>
  <c r="F53" i="4"/>
  <c r="H53" i="4" s="1"/>
  <c r="F54" i="4"/>
  <c r="H54" i="4" s="1"/>
  <c r="F48" i="4"/>
  <c r="H48" i="4" s="1"/>
  <c r="B62" i="6" l="1"/>
  <c r="F62" i="6" s="1"/>
  <c r="J61" i="6" s="1"/>
  <c r="N57" i="6" s="1"/>
  <c r="R49" i="6" s="1"/>
  <c r="B56" i="6"/>
  <c r="F55" i="6" s="1"/>
  <c r="B50" i="6"/>
  <c r="F50" i="6" s="1"/>
  <c r="B44" i="6"/>
  <c r="V22" i="6" s="1"/>
  <c r="B38" i="6"/>
  <c r="V19" i="6" s="1"/>
  <c r="B3" i="6"/>
  <c r="V2" i="6" s="1"/>
  <c r="B58" i="5"/>
  <c r="F58" i="5" s="1"/>
  <c r="B52" i="5"/>
  <c r="B46" i="5"/>
  <c r="B40" i="5"/>
  <c r="F39" i="5" s="1"/>
  <c r="B34" i="5"/>
  <c r="B28" i="5"/>
  <c r="B22" i="5"/>
  <c r="F22" i="5" s="1"/>
  <c r="J21" i="5" s="1"/>
  <c r="B16" i="5"/>
  <c r="F15" i="5" s="1"/>
  <c r="J13" i="5" s="1"/>
  <c r="N9" i="5" s="1"/>
  <c r="R16" i="5" s="1"/>
  <c r="B10" i="5"/>
  <c r="B63" i="5"/>
  <c r="B4" i="5"/>
  <c r="F3" i="5" s="1"/>
  <c r="B61" i="6"/>
  <c r="V31" i="6" s="1"/>
  <c r="B55" i="6"/>
  <c r="V28" i="6" s="1"/>
  <c r="B49" i="6"/>
  <c r="V25" i="6" s="1"/>
  <c r="B43" i="6"/>
  <c r="F43" i="6" s="1"/>
  <c r="B37" i="6"/>
  <c r="F38" i="6" s="1"/>
  <c r="B57" i="5"/>
  <c r="B51" i="5"/>
  <c r="F51" i="5" s="1"/>
  <c r="J52" i="5" s="1"/>
  <c r="B45" i="5"/>
  <c r="F46" i="5" s="1"/>
  <c r="B39" i="5"/>
  <c r="B33" i="5"/>
  <c r="F34" i="5" s="1"/>
  <c r="J36" i="5" s="1"/>
  <c r="N40" i="5" s="1"/>
  <c r="R48" i="5" s="1"/>
  <c r="R33" i="5" s="1"/>
  <c r="R62" i="5" s="1"/>
  <c r="B27" i="5"/>
  <c r="F27" i="5" s="1"/>
  <c r="B21" i="5"/>
  <c r="B15" i="5"/>
  <c r="B9" i="5"/>
  <c r="F10" i="5" s="1"/>
  <c r="B58" i="6"/>
  <c r="V29" i="6" s="1"/>
  <c r="B34" i="6"/>
  <c r="V17" i="6" s="1"/>
  <c r="B4" i="6"/>
  <c r="F3" i="6" s="1"/>
  <c r="B54" i="5"/>
  <c r="B30" i="5"/>
  <c r="B6" i="5"/>
  <c r="F6" i="5" s="1"/>
  <c r="B57" i="6"/>
  <c r="F58" i="6" s="1"/>
  <c r="B48" i="6"/>
  <c r="V24" i="6" s="1"/>
  <c r="B33" i="6"/>
  <c r="F34" i="6" s="1"/>
  <c r="J36" i="6" s="1"/>
  <c r="N40" i="6" s="1"/>
  <c r="R48" i="6" s="1"/>
  <c r="R33" i="6" s="1"/>
  <c r="R62" i="6" s="1"/>
  <c r="B30" i="6"/>
  <c r="V15" i="6" s="1"/>
  <c r="B25" i="6"/>
  <c r="F26" i="6" s="1"/>
  <c r="J28" i="6" s="1"/>
  <c r="N25" i="6" s="1"/>
  <c r="B22" i="6"/>
  <c r="F22" i="6" s="1"/>
  <c r="B17" i="6"/>
  <c r="V9" i="6" s="1"/>
  <c r="B14" i="6"/>
  <c r="V7" i="6" s="1"/>
  <c r="B9" i="6"/>
  <c r="F10" i="6" s="1"/>
  <c r="J12" i="6" s="1"/>
  <c r="B6" i="6"/>
  <c r="V3" i="6" s="1"/>
  <c r="B1" i="6"/>
  <c r="F2" i="6" s="1"/>
  <c r="J4" i="6" s="1"/>
  <c r="B53" i="5"/>
  <c r="F54" i="5" s="1"/>
  <c r="B44" i="5"/>
  <c r="F43" i="5" s="1"/>
  <c r="J44" i="5" s="1"/>
  <c r="N41" i="5" s="1"/>
  <c r="B29" i="5"/>
  <c r="F30" i="5" s="1"/>
  <c r="B20" i="5"/>
  <c r="B46" i="6"/>
  <c r="F46" i="6" s="1"/>
  <c r="J45" i="6" s="1"/>
  <c r="N41" i="6" s="1"/>
  <c r="B36" i="6"/>
  <c r="F35" i="6" s="1"/>
  <c r="B18" i="6"/>
  <c r="F18" i="6" s="1"/>
  <c r="J20" i="6" s="1"/>
  <c r="B43" i="5"/>
  <c r="B45" i="6"/>
  <c r="V23" i="6" s="1"/>
  <c r="B35" i="6"/>
  <c r="V18" i="6" s="1"/>
  <c r="B21" i="6"/>
  <c r="V11" i="6" s="1"/>
  <c r="B61" i="5"/>
  <c r="F62" i="5" s="1"/>
  <c r="B42" i="5"/>
  <c r="B32" i="5"/>
  <c r="F31" i="5" s="1"/>
  <c r="J29" i="5" s="1"/>
  <c r="N25" i="5" s="1"/>
  <c r="R17" i="5" s="1"/>
  <c r="R32" i="5" s="1"/>
  <c r="R64" i="5" s="1"/>
  <c r="B13" i="5"/>
  <c r="F14" i="5" s="1"/>
  <c r="B52" i="6"/>
  <c r="F51" i="6" s="1"/>
  <c r="J52" i="6" s="1"/>
  <c r="N56" i="6" s="1"/>
  <c r="B42" i="6"/>
  <c r="V21" i="6" s="1"/>
  <c r="B20" i="6"/>
  <c r="V10" i="6" s="1"/>
  <c r="B59" i="5"/>
  <c r="B49" i="5"/>
  <c r="B11" i="5"/>
  <c r="B51" i="6"/>
  <c r="V26" i="6" s="1"/>
  <c r="B5" i="6"/>
  <c r="F6" i="6" s="1"/>
  <c r="J5" i="6" s="1"/>
  <c r="N8" i="6" s="1"/>
  <c r="B26" i="5"/>
  <c r="B14" i="5"/>
  <c r="B13" i="6"/>
  <c r="F14" i="6" s="1"/>
  <c r="B50" i="5"/>
  <c r="F50" i="5" s="1"/>
  <c r="B38" i="5"/>
  <c r="F38" i="5" s="1"/>
  <c r="J37" i="5" s="1"/>
  <c r="B12" i="5"/>
  <c r="F11" i="5" s="1"/>
  <c r="J12" i="5" s="1"/>
  <c r="B3" i="5"/>
  <c r="B60" i="6"/>
  <c r="V30" i="6" s="1"/>
  <c r="B8" i="6"/>
  <c r="F7" i="6" s="1"/>
  <c r="B64" i="5"/>
  <c r="F63" i="5" s="1"/>
  <c r="J61" i="5" s="1"/>
  <c r="B37" i="5"/>
  <c r="B25" i="5"/>
  <c r="F26" i="5" s="1"/>
  <c r="J28" i="5" s="1"/>
  <c r="B2" i="5"/>
  <c r="B47" i="6"/>
  <c r="F47" i="6" s="1"/>
  <c r="B16" i="6"/>
  <c r="F15" i="6" s="1"/>
  <c r="J13" i="6" s="1"/>
  <c r="N9" i="6" s="1"/>
  <c r="R16" i="6" s="1"/>
  <c r="B62" i="5"/>
  <c r="B36" i="5"/>
  <c r="F35" i="5" s="1"/>
  <c r="B24" i="5"/>
  <c r="F23" i="5" s="1"/>
  <c r="B1" i="5"/>
  <c r="F2" i="5" s="1"/>
  <c r="J4" i="5" s="1"/>
  <c r="N8" i="5" s="1"/>
  <c r="B24" i="6"/>
  <c r="F23" i="6" s="1"/>
  <c r="J21" i="6" s="1"/>
  <c r="N24" i="6" s="1"/>
  <c r="R17" i="6" s="1"/>
  <c r="R32" i="6" s="1"/>
  <c r="R64" i="6" s="1"/>
  <c r="B35" i="5"/>
  <c r="B8" i="5"/>
  <c r="F7" i="5" s="1"/>
  <c r="J5" i="5" s="1"/>
  <c r="B59" i="6"/>
  <c r="F59" i="6" s="1"/>
  <c r="J60" i="6" s="1"/>
  <c r="B17" i="5"/>
  <c r="F18" i="5" s="1"/>
  <c r="J20" i="5" s="1"/>
  <c r="N24" i="5" s="1"/>
  <c r="B39" i="6"/>
  <c r="V20" i="6" s="1"/>
  <c r="B27" i="6"/>
  <c r="V14" i="6" s="1"/>
  <c r="B12" i="6"/>
  <c r="F11" i="6" s="1"/>
  <c r="B56" i="5"/>
  <c r="F55" i="5" s="1"/>
  <c r="J53" i="5" s="1"/>
  <c r="N56" i="5" s="1"/>
  <c r="R49" i="5" s="1"/>
  <c r="H1" i="4"/>
  <c r="B10" i="6"/>
  <c r="V5" i="6" s="1"/>
  <c r="B19" i="6"/>
  <c r="F19" i="6" s="1"/>
  <c r="B11" i="6"/>
  <c r="V6" i="6" s="1"/>
  <c r="B54" i="6"/>
  <c r="V27" i="6" s="1"/>
  <c r="B32" i="6"/>
  <c r="F31" i="6" s="1"/>
  <c r="J29" i="6" s="1"/>
  <c r="B26" i="6"/>
  <c r="V13" i="6" s="1"/>
  <c r="B55" i="5"/>
  <c r="B31" i="5"/>
  <c r="B53" i="6"/>
  <c r="F54" i="6" s="1"/>
  <c r="J53" i="6" s="1"/>
  <c r="B7" i="5"/>
  <c r="B48" i="5"/>
  <c r="F47" i="5" s="1"/>
  <c r="J45" i="5" s="1"/>
  <c r="B47" i="5"/>
  <c r="B23" i="5"/>
  <c r="B5" i="5"/>
  <c r="B31" i="6"/>
  <c r="V16" i="6" s="1"/>
  <c r="B41" i="6"/>
  <c r="F42" i="6" s="1"/>
  <c r="J44" i="6" s="1"/>
  <c r="B29" i="6"/>
  <c r="F30" i="6" s="1"/>
  <c r="B19" i="5"/>
  <c r="F19" i="5" s="1"/>
  <c r="B40" i="6"/>
  <c r="F39" i="6" s="1"/>
  <c r="J37" i="6" s="1"/>
  <c r="B7" i="6"/>
  <c r="V4" i="6" s="1"/>
  <c r="B41" i="5"/>
  <c r="F42" i="5" s="1"/>
  <c r="B28" i="6"/>
  <c r="F27" i="6" s="1"/>
  <c r="B15" i="6"/>
  <c r="V8" i="6" s="1"/>
  <c r="B23" i="6"/>
  <c r="V12" i="6" s="1"/>
  <c r="B18" i="5"/>
  <c r="B64" i="6"/>
  <c r="F63" i="6" s="1"/>
  <c r="V32" i="6" s="1"/>
  <c r="B60" i="5"/>
  <c r="F59" i="5" s="1"/>
  <c r="J60" i="5" s="1"/>
  <c r="N57" i="5" s="1"/>
  <c r="Y11" i="6" l="1"/>
  <c r="W11" i="6"/>
  <c r="Y3" i="6"/>
  <c r="W3" i="6"/>
  <c r="W26" i="6"/>
  <c r="Y26" i="6"/>
  <c r="W18" i="6"/>
  <c r="Y18" i="6"/>
  <c r="W13" i="6"/>
  <c r="Y13" i="6"/>
  <c r="Y23" i="6"/>
  <c r="W23" i="6"/>
  <c r="Y7" i="6"/>
  <c r="W7" i="6"/>
  <c r="W17" i="6"/>
  <c r="Y17" i="6"/>
  <c r="Y27" i="6"/>
  <c r="W27" i="6"/>
  <c r="Y9" i="6"/>
  <c r="W9" i="6"/>
  <c r="W29" i="6"/>
  <c r="Y29" i="6"/>
  <c r="Y25" i="6"/>
  <c r="W25" i="6"/>
  <c r="X25" i="6" s="1"/>
  <c r="W20" i="6"/>
  <c r="Y20" i="6"/>
  <c r="W16" i="6"/>
  <c r="Y16" i="6"/>
  <c r="W6" i="6"/>
  <c r="Y6" i="6"/>
  <c r="W30" i="6"/>
  <c r="Y30" i="6"/>
  <c r="W28" i="6"/>
  <c r="Y28" i="6"/>
  <c r="W32" i="6"/>
  <c r="Y32" i="6"/>
  <c r="W10" i="6"/>
  <c r="Y10" i="6"/>
  <c r="Y31" i="6"/>
  <c r="W31" i="6"/>
  <c r="Y2" i="6"/>
  <c r="W2" i="6"/>
  <c r="W5" i="6"/>
  <c r="Y5" i="6"/>
  <c r="W22" i="6"/>
  <c r="Y22" i="6"/>
  <c r="Y15" i="6"/>
  <c r="W15" i="6"/>
  <c r="X15" i="6" s="1"/>
  <c r="W12" i="6"/>
  <c r="Y12" i="6"/>
  <c r="W8" i="6"/>
  <c r="Y8" i="6"/>
  <c r="W24" i="6"/>
  <c r="Y24" i="6"/>
  <c r="Y19" i="6"/>
  <c r="W19" i="6"/>
  <c r="Y4" i="6"/>
  <c r="W4" i="6"/>
  <c r="X4" i="6" s="1"/>
  <c r="W21" i="6"/>
  <c r="Y21" i="6"/>
  <c r="W14" i="6"/>
  <c r="Y14" i="6"/>
  <c r="X13" i="6" l="1"/>
  <c r="X9" i="6"/>
  <c r="X28" i="6"/>
  <c r="X30" i="6"/>
  <c r="X18" i="6"/>
  <c r="X32" i="6"/>
  <c r="X19" i="6"/>
  <c r="X27" i="6"/>
  <c r="X23" i="6"/>
  <c r="X29" i="6"/>
  <c r="X2" i="6"/>
  <c r="X1" i="6"/>
  <c r="X26" i="6"/>
  <c r="X21" i="6"/>
  <c r="X22" i="6"/>
  <c r="X5" i="6"/>
  <c r="X24" i="6"/>
  <c r="X6" i="6"/>
  <c r="X31" i="6"/>
  <c r="X3" i="6"/>
  <c r="X8" i="6"/>
  <c r="X16" i="6"/>
  <c r="X17" i="6"/>
  <c r="X7" i="6"/>
  <c r="X11" i="6"/>
  <c r="X14" i="6"/>
  <c r="X12" i="6"/>
  <c r="X10" i="6"/>
  <c r="X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3" authorId="0" shapeId="0" xr:uid="{00000000-0006-0000-0200-000001000000}">
      <text>
        <r>
          <rPr>
            <sz val="10"/>
            <color rgb="FF000000"/>
            <rFont val="Arial"/>
            <scheme val="minor"/>
          </rPr>
          <t xml:space="preserve">Jim Marriner:
Enter a 99 in this column for winner of section and 57 for every other qualifier
</t>
        </r>
      </text>
    </comment>
  </commentList>
</comments>
</file>

<file path=xl/sharedStrings.xml><?xml version="1.0" encoding="utf-8"?>
<sst xmlns="http://schemas.openxmlformats.org/spreadsheetml/2006/main" count="2313" uniqueCount="506">
  <si>
    <t>Section Play</t>
  </si>
  <si>
    <t>Post Section</t>
  </si>
  <si>
    <t>Section 1 P1</t>
  </si>
  <si>
    <t>Section 1 P2</t>
  </si>
  <si>
    <t>v6</t>
  </si>
  <si>
    <t>v5</t>
  </si>
  <si>
    <t>v4</t>
  </si>
  <si>
    <t>v3</t>
  </si>
  <si>
    <t>v2</t>
  </si>
  <si>
    <t>Qtr</t>
  </si>
  <si>
    <t>SF</t>
  </si>
  <si>
    <t>Fin</t>
  </si>
  <si>
    <t>v1</t>
  </si>
  <si>
    <t>Section 1 P3</t>
  </si>
  <si>
    <t>Section 1 P4</t>
  </si>
  <si>
    <t>Section 1 P5</t>
  </si>
  <si>
    <t>Section 1 P6</t>
  </si>
  <si>
    <t>Section 2 P1</t>
  </si>
  <si>
    <t>Section 2 P2</t>
  </si>
  <si>
    <t>Section 2 P3</t>
  </si>
  <si>
    <t>Section 2 P4</t>
  </si>
  <si>
    <t>Section 2 P5</t>
  </si>
  <si>
    <t>Section 2 P6</t>
  </si>
  <si>
    <t>Section 3 P1</t>
  </si>
  <si>
    <t>Section 3 P2</t>
  </si>
  <si>
    <t>Section 3 P3</t>
  </si>
  <si>
    <t>Section 3 P4</t>
  </si>
  <si>
    <t>Section 3 P5</t>
  </si>
  <si>
    <t>Section 3 P6</t>
  </si>
  <si>
    <t>Section 4 P1</t>
  </si>
  <si>
    <t>Section 4 P2</t>
  </si>
  <si>
    <t>Section 4 P3</t>
  </si>
  <si>
    <t>Section 4 P4</t>
  </si>
  <si>
    <t>Section 4 P5</t>
  </si>
  <si>
    <t>Section 4 P6</t>
  </si>
  <si>
    <t>Section 5 P1</t>
  </si>
  <si>
    <t>Section 5 P2</t>
  </si>
  <si>
    <t>Section 5 P3</t>
  </si>
  <si>
    <t>Section 5 P4</t>
  </si>
  <si>
    <t>Section 5 P 5</t>
  </si>
  <si>
    <t>Section 5 P6</t>
  </si>
  <si>
    <t>Section 6 P1</t>
  </si>
  <si>
    <t>Section 6 P2</t>
  </si>
  <si>
    <t>Section 6 P3</t>
  </si>
  <si>
    <t>Section 6 P4</t>
  </si>
  <si>
    <t>Section 6 P5</t>
  </si>
  <si>
    <t>Section 6 P6</t>
  </si>
  <si>
    <t>Section 7 P1</t>
  </si>
  <si>
    <t>Section 7 P2</t>
  </si>
  <si>
    <t>Section 7 P3</t>
  </si>
  <si>
    <t>Section 7 P4</t>
  </si>
  <si>
    <t>Section 7 P5</t>
  </si>
  <si>
    <t>Section 7 P6</t>
  </si>
  <si>
    <t>Section 8 P1</t>
  </si>
  <si>
    <t>Section 8 P2</t>
  </si>
  <si>
    <t>Section 8 P3</t>
  </si>
  <si>
    <t>Section 8 P4</t>
  </si>
  <si>
    <t>Section 8 P5</t>
  </si>
  <si>
    <t>Section 8 P6</t>
  </si>
  <si>
    <t>Section 9 P1</t>
  </si>
  <si>
    <t>Section 9 P2</t>
  </si>
  <si>
    <t>Section 9 P3</t>
  </si>
  <si>
    <t>Section 9 P4</t>
  </si>
  <si>
    <t>Section 9 P5</t>
  </si>
  <si>
    <t>Section 9 P6</t>
  </si>
  <si>
    <t>Section 10 P1</t>
  </si>
  <si>
    <t>Section 10 P2</t>
  </si>
  <si>
    <t>Section 10 P3</t>
  </si>
  <si>
    <t>Section 10 P4</t>
  </si>
  <si>
    <t>Section 10 P 5</t>
  </si>
  <si>
    <t>Section 10 P6</t>
  </si>
  <si>
    <t>Section 11 P1</t>
  </si>
  <si>
    <t>Section 11 P2</t>
  </si>
  <si>
    <t>Section 11 P3</t>
  </si>
  <si>
    <t>Section 11 P4</t>
  </si>
  <si>
    <t>Section 11 P 5</t>
  </si>
  <si>
    <t>Section 11 P6</t>
  </si>
  <si>
    <t>Section 12 P1</t>
  </si>
  <si>
    <t>Section 12 P2</t>
  </si>
  <si>
    <t>Section 12 P3</t>
  </si>
  <si>
    <t>Section 12 P4</t>
  </si>
  <si>
    <t>Section 12 P 5</t>
  </si>
  <si>
    <t>Section 12 P6</t>
  </si>
  <si>
    <t>Section 13 P1</t>
  </si>
  <si>
    <t>Section 13 P2</t>
  </si>
  <si>
    <t>Section 13 P3</t>
  </si>
  <si>
    <t>Section 13 P4</t>
  </si>
  <si>
    <t>Section 13 P 5</t>
  </si>
  <si>
    <t>Section 13 P6</t>
  </si>
  <si>
    <t>Section 14 P1</t>
  </si>
  <si>
    <t>Section 14 P2</t>
  </si>
  <si>
    <t>Section 14 P3</t>
  </si>
  <si>
    <t>Section 14 P4</t>
  </si>
  <si>
    <t>Section 14 P 5</t>
  </si>
  <si>
    <t>Section 14 P6</t>
  </si>
  <si>
    <t>Section 15 P1</t>
  </si>
  <si>
    <t>Section 15 P2</t>
  </si>
  <si>
    <t>Section 15 P3</t>
  </si>
  <si>
    <t>Section 15 P4</t>
  </si>
  <si>
    <t>Section 15 P5</t>
  </si>
  <si>
    <t>Section 15 P6</t>
  </si>
  <si>
    <t>Section 16 P1</t>
  </si>
  <si>
    <t>Section 16 P2</t>
  </si>
  <si>
    <t>Section 16 P3</t>
  </si>
  <si>
    <t>Section 16 P4</t>
  </si>
  <si>
    <t>Section 16 P5</t>
  </si>
  <si>
    <t>Section 16 P6</t>
  </si>
  <si>
    <t>Section 17 P1</t>
  </si>
  <si>
    <t>Section 17 P2</t>
  </si>
  <si>
    <t>Section 17 P3</t>
  </si>
  <si>
    <t>Section 17 P4</t>
  </si>
  <si>
    <t>Section 17 P5</t>
  </si>
  <si>
    <t>Section 17 P6</t>
  </si>
  <si>
    <t>Section 18 P1</t>
  </si>
  <si>
    <t>Section 18 P2</t>
  </si>
  <si>
    <t>Section 18 P3</t>
  </si>
  <si>
    <t>Section 18 P4</t>
  </si>
  <si>
    <t>Section 18 P5</t>
  </si>
  <si>
    <t>Section 18 P6</t>
  </si>
  <si>
    <t>Section 19 P1</t>
  </si>
  <si>
    <t>Section 19 P2</t>
  </si>
  <si>
    <t>Section19 P3</t>
  </si>
  <si>
    <t>Section 19 P4</t>
  </si>
  <si>
    <t>Section 19 P 5</t>
  </si>
  <si>
    <t>Section 19 P6</t>
  </si>
  <si>
    <t>Section 20 P1</t>
  </si>
  <si>
    <t>Section 20 P2</t>
  </si>
  <si>
    <t>Section 20 P3</t>
  </si>
  <si>
    <t>Section 20 P4</t>
  </si>
  <si>
    <t>Section 20 P5</t>
  </si>
  <si>
    <t>Section 20 P6</t>
  </si>
  <si>
    <t>Section 21 P1</t>
  </si>
  <si>
    <t>Section 21 P2</t>
  </si>
  <si>
    <t>Section 21 P3</t>
  </si>
  <si>
    <t>Section 21 P4</t>
  </si>
  <si>
    <t>Section 21 P5</t>
  </si>
  <si>
    <t>Section 21 P6</t>
  </si>
  <si>
    <t>CNZ Ladies National Singles</t>
  </si>
  <si>
    <t>7.7.25 - 8.7.25</t>
  </si>
  <si>
    <t>3-0</t>
  </si>
  <si>
    <t>0-3</t>
  </si>
  <si>
    <t>section 1</t>
  </si>
  <si>
    <t>section 2</t>
  </si>
  <si>
    <t>section 3</t>
  </si>
  <si>
    <t>3-1</t>
  </si>
  <si>
    <t>1-3</t>
  </si>
  <si>
    <t>3-2</t>
  </si>
  <si>
    <t>2-3</t>
  </si>
  <si>
    <t>W</t>
  </si>
  <si>
    <t>L</t>
  </si>
  <si>
    <t>Weds AM 1 - 7</t>
  </si>
  <si>
    <t>2-0</t>
  </si>
  <si>
    <t>0-2</t>
  </si>
  <si>
    <t>Weds PM 8-14</t>
  </si>
  <si>
    <t>section 4</t>
  </si>
  <si>
    <t>section 5</t>
  </si>
  <si>
    <t>section 6</t>
  </si>
  <si>
    <t>2-1</t>
  </si>
  <si>
    <t>1-2</t>
  </si>
  <si>
    <t>Thurs 15-21</t>
  </si>
  <si>
    <t>Top 3 from each section plus next best 1 (64) qualify</t>
  </si>
  <si>
    <t>section 7</t>
  </si>
  <si>
    <t>section 8</t>
  </si>
  <si>
    <t>section 9</t>
  </si>
  <si>
    <t>Enter names in ranking order</t>
  </si>
  <si>
    <t>WCC Camelia Cook</t>
  </si>
  <si>
    <t>S1 P1</t>
  </si>
  <si>
    <t xml:space="preserve">CAS Jojo Coleman </t>
  </si>
  <si>
    <t>S2 P1</t>
  </si>
  <si>
    <t>SWA Kimberley Cullen</t>
  </si>
  <si>
    <t>S3 P1</t>
  </si>
  <si>
    <t>WAI Gina Grimwood</t>
  </si>
  <si>
    <t>S4 P1</t>
  </si>
  <si>
    <t>SWA Temple Geayley</t>
  </si>
  <si>
    <t>S5 P1</t>
  </si>
  <si>
    <t>NPL Agnes Kimura</t>
  </si>
  <si>
    <t>S6 P1</t>
  </si>
  <si>
    <t>NPL Crystalee Jane</t>
  </si>
  <si>
    <t>S7 P1</t>
  </si>
  <si>
    <t>section 10</t>
  </si>
  <si>
    <t>section 11</t>
  </si>
  <si>
    <t>section 12</t>
  </si>
  <si>
    <t>SWA Tatum Manning</t>
  </si>
  <si>
    <t>S8 P1</t>
  </si>
  <si>
    <t>TGA Suzanne Hart</t>
  </si>
  <si>
    <t>S9 P1</t>
  </si>
  <si>
    <t>PAP Hannah Wood</t>
  </si>
  <si>
    <t>S10 P1</t>
  </si>
  <si>
    <t>WAI Celia Bason</t>
  </si>
  <si>
    <t>S11 P1</t>
  </si>
  <si>
    <t>PAT Sweethart Paul Bennett</t>
  </si>
  <si>
    <t>S12 P1</t>
  </si>
  <si>
    <t>PAT Hazel Cook</t>
  </si>
  <si>
    <t>S13 P1</t>
  </si>
  <si>
    <t>PAT Jenny Cook</t>
  </si>
  <si>
    <t>S14 P1</t>
  </si>
  <si>
    <t>PUK Rachel Langdon</t>
  </si>
  <si>
    <t>S15 P1</t>
  </si>
  <si>
    <t>section 13</t>
  </si>
  <si>
    <t>section 14</t>
  </si>
  <si>
    <t>section 15</t>
  </si>
  <si>
    <t>SWA Jade Cullen</t>
  </si>
  <si>
    <t>S16 P1</t>
  </si>
  <si>
    <t>SWW Nicola Burns</t>
  </si>
  <si>
    <t>S17 P1</t>
  </si>
  <si>
    <t>PAP Jasmine Purdon</t>
  </si>
  <si>
    <t>S18 P1</t>
  </si>
  <si>
    <t>MAN Rosie Rawiri</t>
  </si>
  <si>
    <t>S19 P1</t>
  </si>
  <si>
    <t>TOK Wendy Cook</t>
  </si>
  <si>
    <t>S20 P1</t>
  </si>
  <si>
    <t>TGA Aroha Te Haara</t>
  </si>
  <si>
    <t>S21 P1</t>
  </si>
  <si>
    <t>HOR Letitia Jackson</t>
  </si>
  <si>
    <t>S21 P2</t>
  </si>
  <si>
    <t>RIC Kerry Ashbrook</t>
  </si>
  <si>
    <t>S20 P2</t>
  </si>
  <si>
    <t>section 16</t>
  </si>
  <si>
    <t>section 17</t>
  </si>
  <si>
    <t>section 18</t>
  </si>
  <si>
    <t>GERSA Victoria Heavey</t>
  </si>
  <si>
    <t>S19 P2</t>
  </si>
  <si>
    <t>HOR Maxine Soal</t>
  </si>
  <si>
    <t>S18 P2</t>
  </si>
  <si>
    <t>HOR Sherralee Boyce</t>
  </si>
  <si>
    <t>S17 P2</t>
  </si>
  <si>
    <t>PUK Micheala Langdon</t>
  </si>
  <si>
    <t>S16 P2</t>
  </si>
  <si>
    <t>HOR Margo Kingi</t>
  </si>
  <si>
    <t>S15 P2</t>
  </si>
  <si>
    <t>PAP Kirsten Aumua</t>
  </si>
  <si>
    <t>S14 P2</t>
  </si>
  <si>
    <t>PAP Catriona McLean</t>
  </si>
  <si>
    <t>S13 P2</t>
  </si>
  <si>
    <t>HOR Corien Simpson</t>
  </si>
  <si>
    <t>S12 P2</t>
  </si>
  <si>
    <t>Section 19</t>
  </si>
  <si>
    <t>section 20</t>
  </si>
  <si>
    <t>section 21</t>
  </si>
  <si>
    <t>GERSA Clare Shanaher</t>
  </si>
  <si>
    <t>S11 P2</t>
  </si>
  <si>
    <t>KAI Trish O'Neill</t>
  </si>
  <si>
    <t>S10 P2</t>
  </si>
  <si>
    <t>GERSA Shannon Otene</t>
  </si>
  <si>
    <t>S9 P2</t>
  </si>
  <si>
    <t>BIR Janie Wallace</t>
  </si>
  <si>
    <t>S8 P2</t>
  </si>
  <si>
    <t>SWA Nita Clarkson</t>
  </si>
  <si>
    <t>S7 P2</t>
  </si>
  <si>
    <t>GERSA Gaylene Bullmore Aull</t>
  </si>
  <si>
    <t>S6 P2</t>
  </si>
  <si>
    <t>GERSA Leilani Alderson</t>
  </si>
  <si>
    <t>S5 P2</t>
  </si>
  <si>
    <t>MAN Rita Toamau</t>
  </si>
  <si>
    <t>S4 P2</t>
  </si>
  <si>
    <t>CAS Jackie Coleman</t>
  </si>
  <si>
    <t>S3 P2</t>
  </si>
  <si>
    <t>PAT Robyn Harris</t>
  </si>
  <si>
    <t>S2 P2</t>
  </si>
  <si>
    <t>TAR Monica Kendrick</t>
  </si>
  <si>
    <t>S1 P2</t>
  </si>
  <si>
    <t>SWW Jessica Clapp</t>
  </si>
  <si>
    <t>S1 P3</t>
  </si>
  <si>
    <t>TGA Michelle Lee</t>
  </si>
  <si>
    <t>S2 P3</t>
  </si>
  <si>
    <t>PAT Huia Kereopa</t>
  </si>
  <si>
    <t>S3 P3</t>
  </si>
  <si>
    <t>NOR Maureen Woods</t>
  </si>
  <si>
    <t>S4 P3</t>
  </si>
  <si>
    <t>OTA Lani Pakieto</t>
  </si>
  <si>
    <t>S5 P3</t>
  </si>
  <si>
    <t>TGA Bubs Gray</t>
  </si>
  <si>
    <t>S6 P3</t>
  </si>
  <si>
    <t>WKE Denise Brennock</t>
  </si>
  <si>
    <t>S7 P3</t>
  </si>
  <si>
    <t>GERSA Katrina Tito</t>
  </si>
  <si>
    <t>S8 P3</t>
  </si>
  <si>
    <t>OTK Teo Thoresen</t>
  </si>
  <si>
    <t>S9 P3</t>
  </si>
  <si>
    <t>PAT Debs Sylva</t>
  </si>
  <si>
    <t>S10 P3</t>
  </si>
  <si>
    <t>KAI Lee Early</t>
  </si>
  <si>
    <t>S11 P3</t>
  </si>
  <si>
    <t>GERSA Leeanne Stowers</t>
  </si>
  <si>
    <t>S12 P3</t>
  </si>
  <si>
    <t>HOR Wendy Carlson</t>
  </si>
  <si>
    <t>S13 P3</t>
  </si>
  <si>
    <t>TGA Annie Mair</t>
  </si>
  <si>
    <t>S14 P3</t>
  </si>
  <si>
    <t>OTA Natasha Taufalele</t>
  </si>
  <si>
    <t>S15 P3</t>
  </si>
  <si>
    <t>GERSA Brenda Rehu</t>
  </si>
  <si>
    <t>S16 P3</t>
  </si>
  <si>
    <t>MAN Sue Vue</t>
  </si>
  <si>
    <t>S17 P3</t>
  </si>
  <si>
    <t>SWA Mem Rapana</t>
  </si>
  <si>
    <t>S18 P3</t>
  </si>
  <si>
    <t>INV Wendy Stevens</t>
  </si>
  <si>
    <t>S19 P3</t>
  </si>
  <si>
    <t>MAN Heihera Rehu Brown</t>
  </si>
  <si>
    <t>S20 P3</t>
  </si>
  <si>
    <t>GERSA Sisi Ngata</t>
  </si>
  <si>
    <t>S21 P3</t>
  </si>
  <si>
    <t>MAN Diane Akui</t>
  </si>
  <si>
    <t>S21 P4</t>
  </si>
  <si>
    <t>GERSA Tee Simon</t>
  </si>
  <si>
    <t>S20 P4</t>
  </si>
  <si>
    <t>OTA Tina Bartlett</t>
  </si>
  <si>
    <t>S19 P4</t>
  </si>
  <si>
    <t>MAN Brooque Pologa</t>
  </si>
  <si>
    <t>S18 P4</t>
  </si>
  <si>
    <t>TGA Nita Knight</t>
  </si>
  <si>
    <t>S17 P4</t>
  </si>
  <si>
    <t>PAT Ngahuia Tahi</t>
  </si>
  <si>
    <t>S16 P4</t>
  </si>
  <si>
    <t>BIR Ludene Paraha</t>
  </si>
  <si>
    <t>S15 P4</t>
  </si>
  <si>
    <t>MAN Kelly Pologa</t>
  </si>
  <si>
    <t>S14 P4</t>
  </si>
  <si>
    <t>BIR Tina Fatuesi</t>
  </si>
  <si>
    <t>S13 P4</t>
  </si>
  <si>
    <t>PET Sherise Whitu</t>
  </si>
  <si>
    <t>S12 P4</t>
  </si>
  <si>
    <t>TOK Sheryl Wills</t>
  </si>
  <si>
    <t>S11 P4</t>
  </si>
  <si>
    <t>GERSA Bella Brierly</t>
  </si>
  <si>
    <t>S10 P4</t>
  </si>
  <si>
    <t>HOW Nina Massold</t>
  </si>
  <si>
    <t>S9 P4</t>
  </si>
  <si>
    <t>TGA Merry Wills</t>
  </si>
  <si>
    <t>S8 P4</t>
  </si>
  <si>
    <t>PATRSA Mel Grigg</t>
  </si>
  <si>
    <t>S7 P4</t>
  </si>
  <si>
    <t>MAN GG Tahana</t>
  </si>
  <si>
    <t>S6 P4</t>
  </si>
  <si>
    <t>TGA Lil Saunders</t>
  </si>
  <si>
    <t>S5 P4</t>
  </si>
  <si>
    <t>TGA Annah Young</t>
  </si>
  <si>
    <t>S4 P4</t>
  </si>
  <si>
    <t>TGA Hannah Browning</t>
  </si>
  <si>
    <t>S3 P4</t>
  </si>
  <si>
    <t>MNU Lisa Martin</t>
  </si>
  <si>
    <t>S2 P4</t>
  </si>
  <si>
    <t>GERSA Sheryl Robertson</t>
  </si>
  <si>
    <t>S1 P4</t>
  </si>
  <si>
    <t>TGA Tracy McNair</t>
  </si>
  <si>
    <t>S1 P5</t>
  </si>
  <si>
    <t>WHKRSA Maria Ngatai</t>
  </si>
  <si>
    <t>S2 P5</t>
  </si>
  <si>
    <t>GERSA Melissa Heavey</t>
  </si>
  <si>
    <t>S3 P5</t>
  </si>
  <si>
    <t>PAT Janice Whiteside</t>
  </si>
  <si>
    <t>S4 P5</t>
  </si>
  <si>
    <t>MNU Karen Amiria</t>
  </si>
  <si>
    <t>S5 P5</t>
  </si>
  <si>
    <t>ONE Liz Morunga</t>
  </si>
  <si>
    <t>S6 P5</t>
  </si>
  <si>
    <t>MAN Acushla Potaka</t>
  </si>
  <si>
    <t>S7 P5</t>
  </si>
  <si>
    <t>NPL Sharon Crook</t>
  </si>
  <si>
    <t>S8 P5</t>
  </si>
  <si>
    <t>PAT Feoi Hukui</t>
  </si>
  <si>
    <t>S9 P5</t>
  </si>
  <si>
    <t>TGA Angela Murton</t>
  </si>
  <si>
    <t>S10 P5</t>
  </si>
  <si>
    <t>HOW Geraldine Rose</t>
  </si>
  <si>
    <t>S11 P5</t>
  </si>
  <si>
    <t>TOK Cynthia Thompson</t>
  </si>
  <si>
    <t>S12 P5</t>
  </si>
  <si>
    <t>MAN Josie Tahana</t>
  </si>
  <si>
    <t>S13 P5</t>
  </si>
  <si>
    <t>ONE Norma Black</t>
  </si>
  <si>
    <t>S14 P5</t>
  </si>
  <si>
    <t>ONE Rachel Mason</t>
  </si>
  <si>
    <t>S15 P5</t>
  </si>
  <si>
    <t>BIR Paula Waterson</t>
  </si>
  <si>
    <t>S16 P5</t>
  </si>
  <si>
    <t>GERSA Janine Clifford</t>
  </si>
  <si>
    <t>S17 P5</t>
  </si>
  <si>
    <t>PUK Dianne Rangiuia</t>
  </si>
  <si>
    <t>S18 P5</t>
  </si>
  <si>
    <t>HOR Corrina Davis</t>
  </si>
  <si>
    <t>S19 P5</t>
  </si>
  <si>
    <t>PAT Addison Argus</t>
  </si>
  <si>
    <t>S20 P5</t>
  </si>
  <si>
    <t>PAT Jazmine Toa</t>
  </si>
  <si>
    <t>S21 P5</t>
  </si>
  <si>
    <t>SWA Alicia Philburn</t>
  </si>
  <si>
    <t>S21 P6</t>
  </si>
  <si>
    <t>HOR Julieanne Boyce</t>
  </si>
  <si>
    <t>S20 P6</t>
  </si>
  <si>
    <t>OTK Lil Takiwa</t>
  </si>
  <si>
    <t>S19 P6</t>
  </si>
  <si>
    <t>GERSA Laquiesha Clifford</t>
  </si>
  <si>
    <t>S18 P6</t>
  </si>
  <si>
    <t>PAT Terri Argus</t>
  </si>
  <si>
    <t>S17 P6</t>
  </si>
  <si>
    <t>HOR Robyn Quinn</t>
  </si>
  <si>
    <t>S16 P6</t>
  </si>
  <si>
    <t>GERSA Bubbles Clifford</t>
  </si>
  <si>
    <t>S15 P6</t>
  </si>
  <si>
    <t>PET Adrienne McCarthy</t>
  </si>
  <si>
    <t>S14 P6</t>
  </si>
  <si>
    <t>GERSA Darylene Tutauha</t>
  </si>
  <si>
    <t>S13 P6</t>
  </si>
  <si>
    <t>MAN Tania Martin</t>
  </si>
  <si>
    <t>S12 P6</t>
  </si>
  <si>
    <t>ONE Tracey Rangiuia</t>
  </si>
  <si>
    <t>S11 P6</t>
  </si>
  <si>
    <t>HWC Justine Hickey</t>
  </si>
  <si>
    <t>S10 P6</t>
  </si>
  <si>
    <t>MAN Clair Tahana</t>
  </si>
  <si>
    <t>S9 P6</t>
  </si>
  <si>
    <t>MAN Naia Tahana</t>
  </si>
  <si>
    <t>S8 P6</t>
  </si>
  <si>
    <t>WHKRSA Alexandra Chase</t>
  </si>
  <si>
    <t>S7 P6</t>
  </si>
  <si>
    <t>PAT Sharon Wikaira King</t>
  </si>
  <si>
    <t>S6 P6</t>
  </si>
  <si>
    <t>MAN Ada Rawiri</t>
  </si>
  <si>
    <t>S5 P6</t>
  </si>
  <si>
    <t>WCC Katrina Tahana</t>
  </si>
  <si>
    <t>S4 P6</t>
  </si>
  <si>
    <t>NPL Christine Berbine Carmine</t>
  </si>
  <si>
    <t>S3 P6</t>
  </si>
  <si>
    <t>WCC Lisa Murphy</t>
  </si>
  <si>
    <t>S2 P6</t>
  </si>
  <si>
    <t>WKE Tracey Cowling</t>
  </si>
  <si>
    <t>S1 P6</t>
  </si>
  <si>
    <t>If you end up with any BYEs enter them here as BYE1, BYE2, BYE3 etc.</t>
  </si>
  <si>
    <t>Section 1</t>
  </si>
  <si>
    <t>Points</t>
  </si>
  <si>
    <t>Section 2</t>
  </si>
  <si>
    <t>Section 3</t>
  </si>
  <si>
    <t>Section 4</t>
  </si>
  <si>
    <t>Section 5</t>
  </si>
  <si>
    <t>Section 6</t>
  </si>
  <si>
    <t>Section 7</t>
  </si>
  <si>
    <t>Section 8</t>
  </si>
  <si>
    <t>Section 9</t>
  </si>
  <si>
    <t>Section 10</t>
  </si>
  <si>
    <t>Section 11</t>
  </si>
  <si>
    <t>Section 12</t>
  </si>
  <si>
    <t>Section 13</t>
  </si>
  <si>
    <t>Section 14</t>
  </si>
  <si>
    <t>Section 15</t>
  </si>
  <si>
    <t>Section 16</t>
  </si>
  <si>
    <t>Section 17</t>
  </si>
  <si>
    <t>Section 18</t>
  </si>
  <si>
    <t>Section 20</t>
  </si>
  <si>
    <t>Section21</t>
  </si>
  <si>
    <t>BYE @ # 6</t>
  </si>
  <si>
    <t>If you end up with BYE's ensure they are entered on the sections tab as BYE1, BYE2, BYE3 etc. then copy the rlevant grid from the left and paste over the affected section</t>
  </si>
  <si>
    <t>BYE @ # 5</t>
  </si>
  <si>
    <t>BYE @ # 4</t>
  </si>
  <si>
    <t>BYE @ # 3</t>
  </si>
  <si>
    <t>BYE @ # 2</t>
  </si>
  <si>
    <t>After adding bonus points to winner &amp; Runner-up in each section, with all columns selected sort on column F Smallest to Largest making sure that My data has headers is not ticked</t>
  </si>
  <si>
    <t>S24 P1</t>
  </si>
  <si>
    <t>S25 P5</t>
  </si>
  <si>
    <t>S25 P6</t>
  </si>
  <si>
    <t>S23 P2</t>
  </si>
  <si>
    <t>S25 P2</t>
  </si>
  <si>
    <t>S22 P1</t>
  </si>
  <si>
    <t>S23 P3</t>
  </si>
  <si>
    <t>S25 P4</t>
  </si>
  <si>
    <t>S24 P2</t>
  </si>
  <si>
    <t>S25 P1</t>
  </si>
  <si>
    <t>S22 P3</t>
  </si>
  <si>
    <t>S22 P2</t>
  </si>
  <si>
    <t>S23 P1</t>
  </si>
  <si>
    <t>S24 P5</t>
  </si>
  <si>
    <t>S25 P3</t>
  </si>
  <si>
    <t>S23 P4</t>
  </si>
  <si>
    <t>S22 P4</t>
  </si>
  <si>
    <t>S24 P4</t>
  </si>
  <si>
    <t>S23 P5</t>
  </si>
  <si>
    <t>S24 P3</t>
  </si>
  <si>
    <t>S22 P5</t>
  </si>
  <si>
    <t>1BYE</t>
  </si>
  <si>
    <t>2BYE</t>
  </si>
  <si>
    <t>3BYE</t>
  </si>
  <si>
    <t>4BYE</t>
  </si>
  <si>
    <t>5BYE</t>
  </si>
  <si>
    <t>6BYE</t>
  </si>
  <si>
    <t>7BYE</t>
  </si>
  <si>
    <t>8BYE</t>
  </si>
  <si>
    <t>9BYE</t>
  </si>
  <si>
    <t>10BYE</t>
  </si>
  <si>
    <t>11BYE</t>
  </si>
  <si>
    <t xml:space="preserve"> </t>
  </si>
  <si>
    <t>Round of 16</t>
  </si>
  <si>
    <t>SEMI FINALS</t>
  </si>
  <si>
    <t>QUARTER FINALS</t>
  </si>
  <si>
    <t>Championship</t>
  </si>
  <si>
    <t>FINAL</t>
  </si>
  <si>
    <t>WINNER</t>
  </si>
  <si>
    <t>Runner Up</t>
  </si>
  <si>
    <t>Champ Flight</t>
  </si>
  <si>
    <t>GERSA Gaylene Bullmore-Aull</t>
  </si>
  <si>
    <t>GERSA Shery Robertson</t>
  </si>
  <si>
    <t>Winner</t>
  </si>
  <si>
    <t>BYE</t>
  </si>
  <si>
    <t>Plate</t>
  </si>
  <si>
    <t>Plate Flight</t>
  </si>
  <si>
    <t>MAN Katrina Tahana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</si>
</sst>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19" x14ac:knownFonts="1">
    <font>
      <sz val="10"/>
      <color rgb="FF000000"/>
      <name val="Arial"/>
      <scheme val="minor"/>
    </font>
    <font>
      <sz val="10"/>
      <color theme="1"/>
      <name val="Arial"/>
    </font>
    <font>
      <sz val="10"/>
      <color rgb="FFFF0000"/>
      <name val="Arial"/>
    </font>
    <font>
      <sz val="14"/>
      <color theme="1"/>
      <name val="Arial"/>
    </font>
    <font>
      <b/>
      <sz val="10"/>
      <color theme="1"/>
      <name val="Arial"/>
    </font>
    <font>
      <sz val="10"/>
      <name val="Arial"/>
    </font>
    <font>
      <b/>
      <sz val="10"/>
      <color rgb="FF000000"/>
      <name val="Arial"/>
    </font>
    <font>
      <b/>
      <sz val="11"/>
      <color rgb="FF000000"/>
      <name val="Calibri"/>
    </font>
    <font>
      <sz val="11"/>
      <color theme="1"/>
      <name val="Calibri"/>
    </font>
    <font>
      <sz val="11"/>
      <color rgb="FFFF0000"/>
      <name val="Calibri"/>
    </font>
    <font>
      <b/>
      <sz val="16"/>
      <color theme="1"/>
      <name val="Arial"/>
    </font>
    <font>
      <sz val="18"/>
      <color theme="1"/>
      <name val="Arial"/>
    </font>
    <font>
      <b/>
      <sz val="20"/>
      <color theme="1"/>
      <name val="Arial"/>
    </font>
    <font>
      <sz val="16"/>
      <color theme="1"/>
      <name val="Arial"/>
    </font>
    <font>
      <sz val="11"/>
      <color theme="1"/>
      <name val="Arial"/>
    </font>
    <font>
      <sz val="12"/>
      <color theme="1"/>
      <name val="Arial"/>
    </font>
    <font>
      <b/>
      <sz val="14"/>
      <color theme="1"/>
      <name val="Arial"/>
    </font>
    <font>
      <sz val="10"/>
      <color theme="1"/>
      <name val="Arial"/>
      <scheme val="minor"/>
    </font>
    <font>
      <sz val="10"/>
      <color rgb="FF000000"/>
      <name val="Arial"/>
    </font>
  </fonts>
  <fills count="12">
    <fill>
      <patternFill patternType="none"/>
    </fill>
    <fill>
      <patternFill patternType="gray125"/>
    </fill>
    <fill>
      <patternFill patternType="solid">
        <fgColor rgb="FFFFFF00"/>
        <bgColor rgb="FFFFFF00"/>
      </patternFill>
    </fill>
    <fill>
      <patternFill patternType="solid">
        <fgColor rgb="FFFFFF99"/>
        <bgColor rgb="FFFFFF99"/>
      </patternFill>
    </fill>
    <fill>
      <patternFill patternType="solid">
        <fgColor rgb="FFCCFFFF"/>
        <bgColor rgb="FFCCFFFF"/>
      </patternFill>
    </fill>
    <fill>
      <patternFill patternType="solid">
        <fgColor rgb="FFBFBFBF"/>
        <bgColor rgb="FFBFBFBF"/>
      </patternFill>
    </fill>
    <fill>
      <patternFill patternType="solid">
        <fgColor rgb="FFFFFFCC"/>
        <bgColor rgb="FFFFFFCC"/>
      </patternFill>
    </fill>
    <fill>
      <patternFill patternType="solid">
        <fgColor rgb="FF00FF00"/>
        <bgColor rgb="FF00FF00"/>
      </patternFill>
    </fill>
    <fill>
      <patternFill patternType="solid">
        <fgColor theme="0"/>
        <bgColor theme="0"/>
      </patternFill>
    </fill>
    <fill>
      <patternFill patternType="solid">
        <fgColor rgb="FFDCF082"/>
        <bgColor rgb="FFDCF082"/>
      </patternFill>
    </fill>
    <fill>
      <patternFill patternType="solid">
        <fgColor rgb="FF99FFCC"/>
        <bgColor rgb="FF99FFCC"/>
      </patternFill>
    </fill>
    <fill>
      <patternFill patternType="solid">
        <fgColor rgb="FF99FF99"/>
        <bgColor rgb="FF99FF99"/>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4">
    <xf numFmtId="0" fontId="0" fillId="0" borderId="0" xfId="0"/>
    <xf numFmtId="0" fontId="1" fillId="0" borderId="0" xfId="0" applyFont="1"/>
    <xf numFmtId="0" fontId="1" fillId="0" borderId="1" xfId="0" applyFont="1" applyBorder="1"/>
    <xf numFmtId="0" fontId="2" fillId="0" borderId="0" xfId="0" applyFont="1" applyAlignment="1">
      <alignment shrinkToFit="1"/>
    </xf>
    <xf numFmtId="0" fontId="1" fillId="0" borderId="0" xfId="0" applyFont="1" applyAlignment="1">
      <alignment horizontal="center"/>
    </xf>
    <xf numFmtId="14" fontId="2" fillId="0" borderId="0" xfId="0" applyNumberFormat="1" applyFont="1" applyAlignment="1">
      <alignment shrinkToFit="1"/>
    </xf>
    <xf numFmtId="0" fontId="3" fillId="0" borderId="0" xfId="0" applyFont="1"/>
    <xf numFmtId="49" fontId="1" fillId="0" borderId="0" xfId="0" applyNumberFormat="1" applyFont="1"/>
    <xf numFmtId="0" fontId="1" fillId="0" borderId="0" xfId="0" applyFont="1" applyAlignment="1">
      <alignment shrinkToFit="1"/>
    </xf>
    <xf numFmtId="164" fontId="1" fillId="0" borderId="0" xfId="0" applyNumberFormat="1" applyFont="1"/>
    <xf numFmtId="1" fontId="1" fillId="0" borderId="0" xfId="0" applyNumberFormat="1" applyFont="1"/>
    <xf numFmtId="0" fontId="2" fillId="0" borderId="0" xfId="0" applyFont="1"/>
    <xf numFmtId="0" fontId="6" fillId="0" borderId="0" xfId="0" applyFont="1"/>
    <xf numFmtId="14" fontId="1" fillId="0" borderId="0" xfId="0" applyNumberFormat="1" applyFont="1" applyAlignment="1">
      <alignment shrinkToFit="1"/>
    </xf>
    <xf numFmtId="0" fontId="7" fillId="0" borderId="0" xfId="0" applyFont="1"/>
    <xf numFmtId="0" fontId="8" fillId="0" borderId="0" xfId="0" applyFont="1"/>
    <xf numFmtId="0" fontId="9" fillId="0" borderId="0" xfId="0" applyFont="1"/>
    <xf numFmtId="0" fontId="11" fillId="0" borderId="16" xfId="0" applyFont="1" applyBorder="1"/>
    <xf numFmtId="0" fontId="1" fillId="0" borderId="4" xfId="0" applyFont="1" applyBorder="1"/>
    <xf numFmtId="0" fontId="12" fillId="0" borderId="17" xfId="0" applyFont="1" applyBorder="1" applyAlignment="1">
      <alignment horizontal="center"/>
    </xf>
    <xf numFmtId="0" fontId="13" fillId="0" borderId="1" xfId="0" applyFont="1" applyBorder="1" applyAlignment="1">
      <alignment wrapText="1"/>
    </xf>
    <xf numFmtId="0" fontId="13" fillId="0" borderId="18" xfId="0" applyFont="1" applyBorder="1" applyAlignment="1">
      <alignment wrapText="1"/>
    </xf>
    <xf numFmtId="49" fontId="15" fillId="3" borderId="19" xfId="0" applyNumberFormat="1" applyFont="1" applyFill="1" applyBorder="1" applyAlignment="1">
      <alignment horizontal="left"/>
    </xf>
    <xf numFmtId="0" fontId="1" fillId="0" borderId="20" xfId="0" applyFont="1" applyBorder="1"/>
    <xf numFmtId="0" fontId="1" fillId="0" borderId="21" xfId="0" applyFont="1" applyBorder="1"/>
    <xf numFmtId="2" fontId="10" fillId="3" borderId="22" xfId="0" applyNumberFormat="1" applyFont="1" applyFill="1" applyBorder="1"/>
    <xf numFmtId="2" fontId="10" fillId="0" borderId="7" xfId="0" applyNumberFormat="1" applyFont="1" applyBorder="1"/>
    <xf numFmtId="0" fontId="1" fillId="0" borderId="23" xfId="0" applyFont="1" applyBorder="1"/>
    <xf numFmtId="2" fontId="1" fillId="0" borderId="0" xfId="0" applyNumberFormat="1" applyFont="1"/>
    <xf numFmtId="49" fontId="15" fillId="0" borderId="17" xfId="0" applyNumberFormat="1" applyFont="1" applyBorder="1" applyAlignment="1">
      <alignment horizontal="left"/>
    </xf>
    <xf numFmtId="49" fontId="15" fillId="4" borderId="19" xfId="0" applyNumberFormat="1" applyFont="1" applyFill="1" applyBorder="1" applyAlignment="1">
      <alignment horizontal="left"/>
    </xf>
    <xf numFmtId="2" fontId="1" fillId="0" borderId="4" xfId="0" applyNumberFormat="1" applyFont="1" applyBorder="1"/>
    <xf numFmtId="0" fontId="1" fillId="0" borderId="17" xfId="0" applyFont="1" applyBorder="1"/>
    <xf numFmtId="2" fontId="10" fillId="0" borderId="23" xfId="0" applyNumberFormat="1" applyFont="1" applyBorder="1"/>
    <xf numFmtId="2" fontId="10" fillId="4" borderId="22" xfId="0" applyNumberFormat="1" applyFont="1" applyFill="1" applyBorder="1"/>
    <xf numFmtId="0" fontId="12" fillId="0" borderId="1" xfId="0" applyFont="1" applyBorder="1" applyAlignment="1">
      <alignment horizontal="center"/>
    </xf>
    <xf numFmtId="0" fontId="16" fillId="0" borderId="0" xfId="0" applyFont="1"/>
    <xf numFmtId="49" fontId="15" fillId="5" borderId="19" xfId="0" applyNumberFormat="1" applyFont="1" applyFill="1" applyBorder="1" applyAlignment="1">
      <alignment horizontal="left"/>
    </xf>
    <xf numFmtId="2" fontId="10" fillId="5" borderId="22" xfId="0" applyNumberFormat="1" applyFont="1" applyFill="1" applyBorder="1"/>
    <xf numFmtId="2" fontId="1" fillId="0" borderId="20" xfId="0" applyNumberFormat="1" applyFont="1" applyBorder="1"/>
    <xf numFmtId="0" fontId="1" fillId="0" borderId="0" xfId="0" applyFont="1" applyAlignment="1">
      <alignment wrapText="1"/>
    </xf>
    <xf numFmtId="2" fontId="1" fillId="6" borderId="19" xfId="0" applyNumberFormat="1" applyFont="1" applyFill="1" applyBorder="1" applyAlignment="1">
      <alignment horizontal="left" shrinkToFit="1"/>
    </xf>
    <xf numFmtId="1" fontId="4" fillId="0" borderId="18" xfId="0" applyNumberFormat="1" applyFont="1" applyBorder="1" applyAlignment="1">
      <alignment horizontal="center"/>
    </xf>
    <xf numFmtId="0" fontId="1" fillId="0" borderId="5" xfId="0" applyFont="1" applyBorder="1"/>
    <xf numFmtId="0" fontId="4" fillId="0" borderId="0" xfId="0" applyFont="1" applyAlignment="1">
      <alignment horizontal="center"/>
    </xf>
    <xf numFmtId="2" fontId="1" fillId="6" borderId="22" xfId="0" applyNumberFormat="1" applyFont="1" applyFill="1" applyBorder="1" applyAlignment="1">
      <alignment horizontal="left" shrinkToFit="1"/>
    </xf>
    <xf numFmtId="2" fontId="1" fillId="6" borderId="19" xfId="0" applyNumberFormat="1" applyFont="1" applyFill="1" applyBorder="1" applyAlignment="1">
      <alignment shrinkToFit="1"/>
    </xf>
    <xf numFmtId="0" fontId="1" fillId="0" borderId="6" xfId="0" applyFont="1" applyBorder="1"/>
    <xf numFmtId="2" fontId="1" fillId="0" borderId="17" xfId="0" applyNumberFormat="1" applyFont="1" applyBorder="1" applyAlignment="1">
      <alignment horizontal="left" shrinkToFit="1"/>
    </xf>
    <xf numFmtId="2" fontId="1" fillId="6" borderId="22" xfId="0" applyNumberFormat="1" applyFont="1" applyFill="1" applyBorder="1" applyAlignment="1">
      <alignment shrinkToFit="1"/>
    </xf>
    <xf numFmtId="2" fontId="1" fillId="0" borderId="23" xfId="0" applyNumberFormat="1" applyFont="1" applyBorder="1" applyAlignment="1">
      <alignment horizontal="left" shrinkToFit="1"/>
    </xf>
    <xf numFmtId="2" fontId="1" fillId="0" borderId="17" xfId="0" applyNumberFormat="1" applyFont="1" applyBorder="1" applyAlignment="1">
      <alignment shrinkToFit="1"/>
    </xf>
    <xf numFmtId="2" fontId="1" fillId="0" borderId="23" xfId="0" applyNumberFormat="1" applyFont="1" applyBorder="1" applyAlignment="1">
      <alignment shrinkToFit="1"/>
    </xf>
    <xf numFmtId="2" fontId="1" fillId="7" borderId="17" xfId="0" applyNumberFormat="1" applyFont="1" applyFill="1" applyBorder="1" applyAlignment="1">
      <alignment shrinkToFit="1"/>
    </xf>
    <xf numFmtId="0" fontId="17" fillId="0" borderId="0" xfId="0" applyFont="1"/>
    <xf numFmtId="0" fontId="1" fillId="0" borderId="2" xfId="0" applyFont="1" applyBorder="1"/>
    <xf numFmtId="2" fontId="1" fillId="7" borderId="22" xfId="0" applyNumberFormat="1" applyFont="1" applyFill="1" applyBorder="1" applyAlignment="1">
      <alignment shrinkToFit="1"/>
    </xf>
    <xf numFmtId="0" fontId="4" fillId="0" borderId="0" xfId="0" applyFont="1"/>
    <xf numFmtId="0" fontId="1" fillId="0" borderId="24" xfId="0" applyFont="1" applyBorder="1"/>
    <xf numFmtId="0" fontId="1" fillId="0" borderId="7" xfId="0" applyFont="1" applyBorder="1"/>
    <xf numFmtId="2" fontId="1" fillId="7" borderId="23" xfId="0" applyNumberFormat="1" applyFont="1" applyFill="1" applyBorder="1" applyAlignment="1">
      <alignment shrinkToFit="1"/>
    </xf>
    <xf numFmtId="2" fontId="1" fillId="7" borderId="19" xfId="0" applyNumberFormat="1" applyFont="1" applyFill="1" applyBorder="1" applyAlignment="1">
      <alignment shrinkToFit="1"/>
    </xf>
    <xf numFmtId="0" fontId="4" fillId="0" borderId="0" xfId="0" applyFont="1" applyAlignment="1">
      <alignment horizontal="right"/>
    </xf>
    <xf numFmtId="0" fontId="1" fillId="0" borderId="0" xfId="0" applyFont="1" applyAlignment="1">
      <alignment horizontal="right"/>
    </xf>
    <xf numFmtId="0" fontId="1" fillId="0" borderId="0" xfId="0" applyFont="1" applyAlignment="1">
      <alignment horizontal="left" shrinkToFit="1"/>
    </xf>
    <xf numFmtId="0" fontId="1" fillId="0" borderId="20" xfId="0" applyFont="1" applyBorder="1" applyAlignment="1">
      <alignment horizontal="center"/>
    </xf>
    <xf numFmtId="0" fontId="18" fillId="0" borderId="25" xfId="0" applyFont="1" applyBorder="1" applyAlignment="1">
      <alignment horizontal="left" shrinkToFit="1"/>
    </xf>
    <xf numFmtId="1" fontId="4" fillId="0" borderId="1" xfId="0" applyNumberFormat="1" applyFont="1" applyBorder="1" applyAlignment="1">
      <alignment horizontal="center"/>
    </xf>
    <xf numFmtId="0" fontId="18" fillId="8" borderId="26" xfId="0" applyFont="1" applyFill="1" applyBorder="1" applyAlignment="1">
      <alignment horizontal="left" shrinkToFit="1"/>
    </xf>
    <xf numFmtId="0" fontId="1" fillId="9" borderId="19" xfId="0" applyFont="1" applyFill="1" applyBorder="1" applyAlignment="1">
      <alignment shrinkToFit="1"/>
    </xf>
    <xf numFmtId="0" fontId="18" fillId="8" borderId="4" xfId="0" applyFont="1" applyFill="1" applyBorder="1" applyAlignment="1">
      <alignment horizontal="left" shrinkToFit="1"/>
    </xf>
    <xf numFmtId="0" fontId="1" fillId="9" borderId="22" xfId="0" applyFont="1" applyFill="1" applyBorder="1" applyAlignment="1">
      <alignment shrinkToFit="1"/>
    </xf>
    <xf numFmtId="0" fontId="18" fillId="8" borderId="7" xfId="0" applyFont="1" applyFill="1" applyBorder="1" applyAlignment="1">
      <alignment horizontal="left" shrinkToFit="1"/>
    </xf>
    <xf numFmtId="0" fontId="18" fillId="8" borderId="25" xfId="0" applyFont="1" applyFill="1" applyBorder="1" applyAlignment="1">
      <alignment horizontal="left" shrinkToFit="1"/>
    </xf>
    <xf numFmtId="0" fontId="1" fillId="0" borderId="17" xfId="0" applyFont="1" applyBorder="1" applyAlignment="1">
      <alignment shrinkToFit="1"/>
    </xf>
    <xf numFmtId="0" fontId="1" fillId="0" borderId="23" xfId="0" applyFont="1" applyBorder="1" applyAlignment="1">
      <alignment shrinkToFit="1"/>
    </xf>
    <xf numFmtId="0" fontId="1" fillId="7" borderId="22" xfId="0" applyFont="1" applyFill="1" applyBorder="1" applyAlignment="1">
      <alignment shrinkToFit="1"/>
    </xf>
    <xf numFmtId="0" fontId="1" fillId="0" borderId="2" xfId="0" applyFont="1" applyBorder="1" applyAlignment="1">
      <alignment shrinkToFit="1"/>
    </xf>
    <xf numFmtId="1" fontId="4" fillId="0" borderId="27" xfId="0" applyNumberFormat="1" applyFont="1" applyBorder="1" applyAlignment="1">
      <alignment horizontal="center"/>
    </xf>
    <xf numFmtId="0" fontId="1" fillId="0" borderId="5" xfId="0" applyFont="1" applyBorder="1" applyAlignment="1">
      <alignment shrinkToFit="1"/>
    </xf>
    <xf numFmtId="1" fontId="4" fillId="0" borderId="28" xfId="0" applyNumberFormat="1" applyFont="1" applyBorder="1" applyAlignment="1">
      <alignment horizontal="center"/>
    </xf>
    <xf numFmtId="2" fontId="1" fillId="10" borderId="19" xfId="0" applyNumberFormat="1" applyFont="1" applyFill="1" applyBorder="1" applyAlignment="1">
      <alignment horizontal="left" shrinkToFit="1"/>
    </xf>
    <xf numFmtId="0" fontId="1" fillId="0" borderId="0" xfId="0" applyFont="1" applyAlignment="1">
      <alignment horizontal="right" shrinkToFit="1"/>
    </xf>
    <xf numFmtId="0" fontId="4" fillId="10" borderId="22" xfId="0" applyFont="1" applyFill="1" applyBorder="1" applyAlignment="1">
      <alignment horizontal="center" shrinkToFit="1"/>
    </xf>
    <xf numFmtId="2" fontId="1" fillId="10" borderId="19" xfId="0" applyNumberFormat="1" applyFont="1" applyFill="1" applyBorder="1" applyAlignment="1">
      <alignment shrinkToFit="1"/>
    </xf>
    <xf numFmtId="2" fontId="1" fillId="0" borderId="0" xfId="0" applyNumberFormat="1" applyFont="1" applyAlignment="1">
      <alignment horizontal="right" shrinkToFit="1"/>
    </xf>
    <xf numFmtId="2" fontId="1" fillId="10" borderId="22" xfId="0" applyNumberFormat="1" applyFont="1" applyFill="1" applyBorder="1" applyAlignment="1">
      <alignment shrinkToFit="1"/>
    </xf>
    <xf numFmtId="2" fontId="1" fillId="10" borderId="22" xfId="0" applyNumberFormat="1" applyFont="1" applyFill="1" applyBorder="1" applyAlignment="1">
      <alignment horizontal="left" shrinkToFit="1"/>
    </xf>
    <xf numFmtId="0" fontId="4" fillId="0" borderId="17" xfId="0" applyFont="1" applyBorder="1" applyAlignment="1">
      <alignment horizontal="center" shrinkToFit="1"/>
    </xf>
    <xf numFmtId="0" fontId="1" fillId="11" borderId="19" xfId="0" applyFont="1" applyFill="1" applyBorder="1" applyAlignment="1">
      <alignment horizontal="left" shrinkToFit="1"/>
    </xf>
    <xf numFmtId="0" fontId="1" fillId="11" borderId="22" xfId="0" applyFont="1" applyFill="1" applyBorder="1" applyAlignment="1">
      <alignment horizontal="left" shrinkToFit="1"/>
    </xf>
    <xf numFmtId="0" fontId="1" fillId="11" borderId="19" xfId="0" applyFont="1" applyFill="1" applyBorder="1" applyAlignment="1">
      <alignment shrinkToFit="1"/>
    </xf>
    <xf numFmtId="0" fontId="1" fillId="11" borderId="22" xfId="0" applyFont="1" applyFill="1" applyBorder="1" applyAlignment="1">
      <alignment shrinkToFit="1"/>
    </xf>
    <xf numFmtId="0" fontId="1" fillId="0" borderId="17" xfId="0" applyFont="1" applyBorder="1" applyAlignment="1">
      <alignment horizontal="left" shrinkToFit="1"/>
    </xf>
    <xf numFmtId="0" fontId="1" fillId="0" borderId="23" xfId="0" applyFont="1" applyBorder="1" applyAlignment="1">
      <alignment horizontal="left" shrinkToFit="1"/>
    </xf>
    <xf numFmtId="0" fontId="4" fillId="2" borderId="2" xfId="0" applyFont="1" applyFill="1" applyBorder="1" applyAlignment="1">
      <alignment wrapText="1"/>
    </xf>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10" fillId="2" borderId="8" xfId="0" applyFont="1" applyFill="1" applyBorder="1" applyAlignment="1">
      <alignment wrapText="1"/>
    </xf>
    <xf numFmtId="0" fontId="5" fillId="0" borderId="9" xfId="0" applyFont="1" applyBorder="1"/>
    <xf numFmtId="0" fontId="5" fillId="0" borderId="10" xfId="0" applyFont="1" applyBorder="1"/>
    <xf numFmtId="0" fontId="5" fillId="0" borderId="11" xfId="0" applyFont="1" applyBorder="1"/>
    <xf numFmtId="0" fontId="0" fillId="0" borderId="0" xfId="0"/>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14" fillId="0" borderId="2" xfId="0" applyFont="1" applyBorder="1" applyAlignment="1">
      <alignment vertical="center" shrinkToFit="1"/>
    </xf>
    <xf numFmtId="0" fontId="12" fillId="0" borderId="2" xfId="0" applyFont="1" applyBorder="1" applyAlignment="1">
      <alignment horizontal="center"/>
    </xf>
    <xf numFmtId="0" fontId="5" fillId="0" borderId="24" xfId="0" applyFont="1" applyBorder="1"/>
    <xf numFmtId="0" fontId="1" fillId="2" borderId="8" xfId="0" applyFont="1" applyFill="1" applyBorder="1" applyAlignment="1">
      <alignment wrapText="1"/>
    </xf>
    <xf numFmtId="0" fontId="4" fillId="0" borderId="0" xfId="0" applyFont="1" applyAlignment="1">
      <alignment horizontal="center"/>
    </xf>
    <xf numFmtId="0" fontId="10" fillId="0" borderId="0" xfId="0" applyFont="1" applyAlignment="1">
      <alignment horizontal="center" vertical="center" shrinkToFit="1"/>
    </xf>
    <xf numFmtId="165" fontId="1" fillId="0" borderId="0" xfId="0" applyNumberFormat="1" applyFont="1" applyAlignment="1">
      <alignment horizontal="center" vertical="center"/>
    </xf>
    <xf numFmtId="0" fontId="4" fillId="9" borderId="8" xfId="0" applyFont="1" applyFill="1" applyBorder="1" applyAlignment="1">
      <alignment shrinkToFit="1"/>
    </xf>
    <xf numFmtId="0" fontId="4" fillId="0" borderId="0" xfId="0" applyFont="1" applyAlignment="1">
      <alignment horizontal="right"/>
    </xf>
    <xf numFmtId="0" fontId="1" fillId="0" borderId="0" xfId="0" applyFont="1" applyAlignment="1">
      <alignment shrinkToFit="1"/>
    </xf>
    <xf numFmtId="165" fontId="1" fillId="0" borderId="0" xfId="0" applyNumberFormat="1" applyFont="1" applyAlignment="1">
      <alignment horizontal="center" shrinkToFit="1"/>
    </xf>
    <xf numFmtId="2" fontId="1" fillId="6" borderId="8" xfId="0" applyNumberFormat="1" applyFont="1" applyFill="1" applyBorder="1" applyAlignment="1">
      <alignment shrinkToFit="1"/>
    </xf>
    <xf numFmtId="0" fontId="4" fillId="11" borderId="8" xfId="0" applyFont="1" applyFill="1" applyBorder="1" applyAlignment="1">
      <alignment shrinkToFit="1"/>
    </xf>
    <xf numFmtId="2" fontId="1" fillId="10" borderId="8" xfId="0" applyNumberFormat="1" applyFont="1" applyFill="1" applyBorder="1" applyAlignment="1">
      <alignment shrinkToFit="1"/>
    </xf>
  </cellXfs>
  <cellStyles count="1">
    <cellStyle name="Normal" xfId="0" builtinId="0"/>
  </cellStyles>
  <dxfs count="3">
    <dxf>
      <font>
        <color theme="0"/>
      </font>
      <fill>
        <patternFill patternType="none"/>
      </fill>
    </dxf>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209550</xdr:colOff>
      <xdr:row>0</xdr:row>
      <xdr:rowOff>0</xdr:rowOff>
    </xdr:from>
    <xdr:ext cx="1352550" cy="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showGridLines="0" tabSelected="1" workbookViewId="0"/>
  </sheetViews>
  <sheetFormatPr defaultColWidth="12.59765625" defaultRowHeight="15" customHeight="1" x14ac:dyDescent="0.35"/>
  <cols>
    <col min="1" max="11" width="4.3984375" customWidth="1"/>
    <col min="12" max="12" width="3.1328125" customWidth="1"/>
    <col min="13" max="23" width="4.3984375" customWidth="1"/>
  </cols>
  <sheetData>
    <row r="1" spans="1:23" ht="13.5" customHeight="1" x14ac:dyDescent="0.35">
      <c r="A1" s="1" t="str">
        <f>sections!B3</f>
        <v>WCC Camelia Cook</v>
      </c>
      <c r="M1" s="1" t="str">
        <f>sections!B4</f>
        <v>TAR Monica Kendrick</v>
      </c>
    </row>
    <row r="2" spans="1:23" ht="13.5" customHeight="1" x14ac:dyDescent="0.35">
      <c r="A2" s="1" t="s">
        <v>0</v>
      </c>
      <c r="F2" s="1" t="s">
        <v>1</v>
      </c>
      <c r="I2" s="1" t="s">
        <v>2</v>
      </c>
      <c r="M2" s="1" t="s">
        <v>0</v>
      </c>
      <c r="R2" s="1" t="s">
        <v>1</v>
      </c>
      <c r="U2" s="1" t="s">
        <v>3</v>
      </c>
    </row>
    <row r="3" spans="1:23" ht="13.5" customHeight="1" x14ac:dyDescent="0.35">
      <c r="A3" s="1" t="s">
        <v>4</v>
      </c>
      <c r="B3" s="1" t="s">
        <v>5</v>
      </c>
      <c r="C3" s="1" t="s">
        <v>6</v>
      </c>
      <c r="D3" s="1" t="s">
        <v>7</v>
      </c>
      <c r="E3" s="1" t="s">
        <v>8</v>
      </c>
      <c r="F3" s="2">
        <v>64</v>
      </c>
      <c r="G3" s="2">
        <v>32</v>
      </c>
      <c r="H3" s="2">
        <v>16</v>
      </c>
      <c r="I3" s="2" t="s">
        <v>9</v>
      </c>
      <c r="J3" s="2" t="s">
        <v>10</v>
      </c>
      <c r="K3" s="2" t="s">
        <v>11</v>
      </c>
      <c r="M3" s="1" t="s">
        <v>5</v>
      </c>
      <c r="N3" s="1" t="s">
        <v>7</v>
      </c>
      <c r="O3" s="1" t="s">
        <v>4</v>
      </c>
      <c r="P3" s="1" t="s">
        <v>6</v>
      </c>
      <c r="Q3" s="1" t="s">
        <v>12</v>
      </c>
      <c r="R3" s="2">
        <v>64</v>
      </c>
      <c r="S3" s="2">
        <v>32</v>
      </c>
      <c r="T3" s="2">
        <v>16</v>
      </c>
      <c r="U3" s="2" t="s">
        <v>9</v>
      </c>
      <c r="V3" s="2" t="s">
        <v>10</v>
      </c>
      <c r="W3" s="2" t="s">
        <v>11</v>
      </c>
    </row>
    <row r="4" spans="1:23" ht="13.5" customHeight="1" x14ac:dyDescent="0.35">
      <c r="A4" s="2"/>
      <c r="B4" s="2"/>
      <c r="C4" s="2"/>
      <c r="D4" s="2"/>
      <c r="E4" s="2"/>
      <c r="F4" s="2"/>
      <c r="G4" s="2"/>
      <c r="H4" s="2"/>
      <c r="I4" s="2"/>
      <c r="J4" s="2"/>
      <c r="K4" s="2"/>
      <c r="M4" s="2"/>
      <c r="N4" s="2"/>
      <c r="O4" s="2"/>
      <c r="P4" s="2"/>
      <c r="Q4" s="2"/>
      <c r="R4" s="2"/>
      <c r="S4" s="2"/>
      <c r="T4" s="2"/>
      <c r="U4" s="2"/>
      <c r="V4" s="2"/>
      <c r="W4" s="2"/>
    </row>
    <row r="5" spans="1:23" ht="13.5" customHeight="1" x14ac:dyDescent="0.35">
      <c r="A5" s="2"/>
      <c r="B5" s="2"/>
      <c r="C5" s="2"/>
      <c r="D5" s="2"/>
      <c r="E5" s="2"/>
      <c r="F5" s="2"/>
      <c r="G5" s="2"/>
      <c r="H5" s="2"/>
      <c r="I5" s="2"/>
      <c r="J5" s="2"/>
      <c r="K5" s="2"/>
      <c r="M5" s="2"/>
      <c r="N5" s="2"/>
      <c r="O5" s="2"/>
      <c r="P5" s="2"/>
      <c r="Q5" s="2"/>
      <c r="R5" s="2"/>
      <c r="S5" s="2"/>
      <c r="T5" s="2"/>
      <c r="U5" s="2"/>
      <c r="V5" s="2"/>
      <c r="W5" s="2"/>
    </row>
    <row r="6" spans="1:23" ht="13.5" customHeight="1" x14ac:dyDescent="0.35">
      <c r="A6" s="2"/>
      <c r="B6" s="2"/>
      <c r="C6" s="2"/>
      <c r="D6" s="2"/>
      <c r="E6" s="2"/>
      <c r="F6" s="2"/>
      <c r="G6" s="2"/>
      <c r="H6" s="2"/>
      <c r="I6" s="2"/>
      <c r="J6" s="2"/>
      <c r="K6" s="2"/>
      <c r="M6" s="2"/>
      <c r="N6" s="2"/>
      <c r="O6" s="2"/>
      <c r="P6" s="2"/>
      <c r="Q6" s="2"/>
      <c r="R6" s="2"/>
      <c r="S6" s="2"/>
      <c r="T6" s="2"/>
      <c r="U6" s="2"/>
      <c r="V6" s="2"/>
      <c r="W6" s="2"/>
    </row>
    <row r="7" spans="1:23" ht="13.5" customHeight="1" x14ac:dyDescent="0.35">
      <c r="A7" s="2"/>
      <c r="B7" s="2"/>
      <c r="C7" s="2"/>
      <c r="D7" s="2"/>
      <c r="E7" s="2"/>
      <c r="F7" s="2"/>
      <c r="G7" s="2"/>
      <c r="H7" s="2"/>
      <c r="I7" s="2"/>
      <c r="J7" s="2"/>
      <c r="K7" s="2"/>
      <c r="M7" s="2"/>
      <c r="N7" s="2"/>
      <c r="O7" s="2"/>
      <c r="P7" s="2"/>
      <c r="Q7" s="2"/>
      <c r="R7" s="2"/>
      <c r="S7" s="2"/>
      <c r="T7" s="2"/>
      <c r="U7" s="2"/>
      <c r="V7" s="2"/>
      <c r="W7" s="2"/>
    </row>
    <row r="8" spans="1:23" ht="13.5" customHeight="1" x14ac:dyDescent="0.35">
      <c r="A8" s="2"/>
      <c r="B8" s="2"/>
      <c r="C8" s="2"/>
      <c r="D8" s="2"/>
      <c r="E8" s="2"/>
      <c r="F8" s="2"/>
      <c r="G8" s="2"/>
      <c r="H8" s="2"/>
      <c r="I8" s="2"/>
      <c r="J8" s="2"/>
      <c r="K8" s="2"/>
      <c r="M8" s="2"/>
      <c r="N8" s="2"/>
      <c r="O8" s="2"/>
      <c r="P8" s="2"/>
      <c r="Q8" s="2"/>
      <c r="R8" s="2"/>
      <c r="S8" s="2"/>
      <c r="T8" s="2"/>
      <c r="U8" s="2"/>
      <c r="V8" s="2"/>
      <c r="W8" s="2"/>
    </row>
    <row r="9" spans="1:23" ht="13.5" customHeight="1" x14ac:dyDescent="0.35">
      <c r="G9" s="2"/>
      <c r="H9" s="2"/>
      <c r="I9" s="2"/>
      <c r="J9" s="2"/>
      <c r="K9" s="2"/>
      <c r="S9" s="2"/>
      <c r="T9" s="2"/>
      <c r="U9" s="2"/>
      <c r="V9" s="2"/>
      <c r="W9" s="2"/>
    </row>
    <row r="10" spans="1:23" ht="13.5" customHeight="1" x14ac:dyDescent="0.35">
      <c r="G10" s="2"/>
      <c r="H10" s="2"/>
      <c r="I10" s="2"/>
      <c r="J10" s="2"/>
      <c r="K10" s="2"/>
      <c r="S10" s="2"/>
      <c r="T10" s="2"/>
      <c r="U10" s="2"/>
      <c r="V10" s="2"/>
      <c r="W10" s="2"/>
    </row>
    <row r="11" spans="1:23" ht="13.5" customHeight="1" x14ac:dyDescent="0.35">
      <c r="J11" s="2"/>
      <c r="K11" s="2"/>
      <c r="V11" s="2"/>
      <c r="W11" s="2"/>
    </row>
    <row r="12" spans="1:23" ht="13.5" customHeight="1" x14ac:dyDescent="0.35">
      <c r="J12" s="2"/>
      <c r="K12" s="2"/>
      <c r="V12" s="2"/>
      <c r="W12" s="2"/>
    </row>
    <row r="13" spans="1:23" ht="13.5" customHeight="1" x14ac:dyDescent="0.35"/>
    <row r="14" spans="1:23" ht="13.5" customHeight="1" x14ac:dyDescent="0.35">
      <c r="A14" s="1" t="str">
        <f>sections!B5</f>
        <v>SWW Jessica Clapp</v>
      </c>
      <c r="M14" s="1" t="str">
        <f>sections!B6</f>
        <v>GERSA Sheryl Robertson</v>
      </c>
    </row>
    <row r="15" spans="1:23" ht="13.5" customHeight="1" x14ac:dyDescent="0.35">
      <c r="A15" s="1" t="s">
        <v>0</v>
      </c>
      <c r="F15" s="1" t="s">
        <v>1</v>
      </c>
      <c r="I15" s="1" t="s">
        <v>13</v>
      </c>
      <c r="M15" s="1" t="s">
        <v>0</v>
      </c>
      <c r="R15" s="1" t="s">
        <v>1</v>
      </c>
      <c r="U15" s="1" t="s">
        <v>14</v>
      </c>
    </row>
    <row r="16" spans="1:23" ht="13.5" customHeight="1" x14ac:dyDescent="0.35">
      <c r="A16" s="1" t="s">
        <v>6</v>
      </c>
      <c r="B16" s="1" t="s">
        <v>8</v>
      </c>
      <c r="C16" s="1" t="s">
        <v>5</v>
      </c>
      <c r="D16" s="1" t="s">
        <v>12</v>
      </c>
      <c r="E16" s="1" t="s">
        <v>4</v>
      </c>
      <c r="F16" s="2">
        <v>64</v>
      </c>
      <c r="G16" s="2">
        <v>32</v>
      </c>
      <c r="H16" s="2">
        <v>16</v>
      </c>
      <c r="I16" s="2" t="s">
        <v>9</v>
      </c>
      <c r="J16" s="2" t="s">
        <v>10</v>
      </c>
      <c r="K16" s="2" t="s">
        <v>11</v>
      </c>
      <c r="M16" s="1" t="s">
        <v>7</v>
      </c>
      <c r="N16" s="1" t="s">
        <v>4</v>
      </c>
      <c r="O16" s="1" t="s">
        <v>12</v>
      </c>
      <c r="P16" s="1" t="s">
        <v>8</v>
      </c>
      <c r="Q16" s="1" t="s">
        <v>5</v>
      </c>
      <c r="R16" s="2">
        <v>64</v>
      </c>
      <c r="S16" s="2">
        <v>32</v>
      </c>
      <c r="T16" s="2">
        <v>16</v>
      </c>
      <c r="U16" s="2" t="s">
        <v>9</v>
      </c>
      <c r="V16" s="2" t="s">
        <v>10</v>
      </c>
      <c r="W16" s="2" t="s">
        <v>11</v>
      </c>
    </row>
    <row r="17" spans="1:23" ht="13.5" customHeight="1" x14ac:dyDescent="0.35">
      <c r="A17" s="2"/>
      <c r="B17" s="2"/>
      <c r="C17" s="2"/>
      <c r="D17" s="2"/>
      <c r="E17" s="2"/>
      <c r="F17" s="2"/>
      <c r="G17" s="2"/>
      <c r="H17" s="2"/>
      <c r="I17" s="2"/>
      <c r="J17" s="2"/>
      <c r="K17" s="2"/>
      <c r="M17" s="2"/>
      <c r="N17" s="2"/>
      <c r="O17" s="2"/>
      <c r="P17" s="2"/>
      <c r="Q17" s="2"/>
      <c r="R17" s="2"/>
      <c r="S17" s="2"/>
      <c r="T17" s="2"/>
      <c r="U17" s="2"/>
      <c r="V17" s="2"/>
      <c r="W17" s="2"/>
    </row>
    <row r="18" spans="1:23" ht="13.5" customHeight="1" x14ac:dyDescent="0.35">
      <c r="A18" s="2"/>
      <c r="B18" s="2"/>
      <c r="C18" s="2"/>
      <c r="D18" s="2"/>
      <c r="E18" s="2"/>
      <c r="F18" s="2"/>
      <c r="G18" s="2"/>
      <c r="H18" s="2"/>
      <c r="I18" s="2"/>
      <c r="J18" s="2"/>
      <c r="K18" s="2"/>
      <c r="M18" s="2"/>
      <c r="N18" s="2"/>
      <c r="O18" s="2"/>
      <c r="P18" s="2"/>
      <c r="Q18" s="2"/>
      <c r="R18" s="2"/>
      <c r="S18" s="2"/>
      <c r="T18" s="2"/>
      <c r="U18" s="2"/>
      <c r="V18" s="2"/>
      <c r="W18" s="2"/>
    </row>
    <row r="19" spans="1:23" ht="13.5" customHeight="1" x14ac:dyDescent="0.35">
      <c r="A19" s="2"/>
      <c r="B19" s="2"/>
      <c r="C19" s="2"/>
      <c r="D19" s="2"/>
      <c r="E19" s="2"/>
      <c r="F19" s="2"/>
      <c r="G19" s="2"/>
      <c r="H19" s="2"/>
      <c r="I19" s="2"/>
      <c r="J19" s="2"/>
      <c r="K19" s="2"/>
      <c r="M19" s="2"/>
      <c r="N19" s="2"/>
      <c r="O19" s="2"/>
      <c r="P19" s="2"/>
      <c r="Q19" s="2"/>
      <c r="R19" s="2"/>
      <c r="S19" s="2"/>
      <c r="T19" s="2"/>
      <c r="U19" s="2"/>
      <c r="V19" s="2"/>
      <c r="W19" s="2"/>
    </row>
    <row r="20" spans="1:23" ht="13.5" customHeight="1" x14ac:dyDescent="0.35">
      <c r="A20" s="2"/>
      <c r="B20" s="2"/>
      <c r="C20" s="2"/>
      <c r="D20" s="2"/>
      <c r="E20" s="2"/>
      <c r="F20" s="2"/>
      <c r="G20" s="2"/>
      <c r="H20" s="2"/>
      <c r="I20" s="2"/>
      <c r="J20" s="2"/>
      <c r="K20" s="2"/>
      <c r="M20" s="2"/>
      <c r="N20" s="2"/>
      <c r="O20" s="2"/>
      <c r="P20" s="2"/>
      <c r="Q20" s="2"/>
      <c r="R20" s="2"/>
      <c r="S20" s="2"/>
      <c r="T20" s="2"/>
      <c r="U20" s="2"/>
      <c r="V20" s="2"/>
      <c r="W20" s="2"/>
    </row>
    <row r="21" spans="1:23" ht="13.5" customHeight="1" x14ac:dyDescent="0.35">
      <c r="A21" s="2"/>
      <c r="B21" s="2"/>
      <c r="C21" s="2"/>
      <c r="D21" s="2"/>
      <c r="E21" s="2"/>
      <c r="F21" s="2"/>
      <c r="G21" s="2"/>
      <c r="H21" s="2"/>
      <c r="I21" s="2"/>
      <c r="J21" s="2"/>
      <c r="K21" s="2"/>
      <c r="M21" s="2"/>
      <c r="N21" s="2"/>
      <c r="O21" s="2"/>
      <c r="P21" s="2"/>
      <c r="Q21" s="2"/>
      <c r="R21" s="2"/>
      <c r="S21" s="2"/>
      <c r="T21" s="2"/>
      <c r="U21" s="2"/>
      <c r="V21" s="2"/>
      <c r="W21" s="2"/>
    </row>
    <row r="22" spans="1:23" ht="13.5" customHeight="1" x14ac:dyDescent="0.35">
      <c r="G22" s="2"/>
      <c r="H22" s="2"/>
      <c r="I22" s="2"/>
      <c r="J22" s="2"/>
      <c r="K22" s="2"/>
      <c r="S22" s="2"/>
      <c r="T22" s="2"/>
      <c r="U22" s="2"/>
      <c r="V22" s="2"/>
      <c r="W22" s="2"/>
    </row>
    <row r="23" spans="1:23" ht="13.5" customHeight="1" x14ac:dyDescent="0.35">
      <c r="G23" s="2"/>
      <c r="H23" s="2"/>
      <c r="I23" s="2"/>
      <c r="J23" s="2"/>
      <c r="K23" s="2"/>
      <c r="S23" s="2"/>
      <c r="T23" s="2"/>
      <c r="U23" s="2"/>
      <c r="V23" s="2"/>
      <c r="W23" s="2"/>
    </row>
    <row r="24" spans="1:23" ht="13.5" customHeight="1" x14ac:dyDescent="0.35">
      <c r="J24" s="2"/>
      <c r="K24" s="2"/>
      <c r="V24" s="2"/>
      <c r="W24" s="2"/>
    </row>
    <row r="25" spans="1:23" ht="13.5" customHeight="1" x14ac:dyDescent="0.35">
      <c r="J25" s="2"/>
      <c r="K25" s="2"/>
      <c r="V25" s="2"/>
      <c r="W25" s="2"/>
    </row>
    <row r="26" spans="1:23" ht="13.5" customHeight="1" x14ac:dyDescent="0.35"/>
    <row r="27" spans="1:23" ht="13.5" customHeight="1" x14ac:dyDescent="0.35">
      <c r="A27" s="1" t="str">
        <f>sections!B7</f>
        <v>TGA Tracy McNair</v>
      </c>
      <c r="M27" s="1" t="str">
        <f>sections!B8</f>
        <v>WKE Tracey Cowling</v>
      </c>
    </row>
    <row r="28" spans="1:23" ht="13.5" customHeight="1" x14ac:dyDescent="0.35">
      <c r="A28" s="1" t="s">
        <v>0</v>
      </c>
      <c r="F28" s="1" t="s">
        <v>1</v>
      </c>
      <c r="I28" s="1" t="s">
        <v>15</v>
      </c>
      <c r="M28" s="1" t="s">
        <v>0</v>
      </c>
      <c r="R28" s="1" t="s">
        <v>1</v>
      </c>
      <c r="U28" s="1" t="s">
        <v>16</v>
      </c>
    </row>
    <row r="29" spans="1:23" ht="13.5" customHeight="1" x14ac:dyDescent="0.35">
      <c r="A29" s="1" t="s">
        <v>8</v>
      </c>
      <c r="B29" s="1" t="s">
        <v>12</v>
      </c>
      <c r="C29" s="1" t="s">
        <v>7</v>
      </c>
      <c r="D29" s="1" t="s">
        <v>4</v>
      </c>
      <c r="E29" s="1" t="s">
        <v>6</v>
      </c>
      <c r="F29" s="2">
        <v>64</v>
      </c>
      <c r="G29" s="2">
        <v>32</v>
      </c>
      <c r="H29" s="2">
        <v>16</v>
      </c>
      <c r="I29" s="2" t="s">
        <v>9</v>
      </c>
      <c r="J29" s="2" t="s">
        <v>10</v>
      </c>
      <c r="K29" s="2" t="s">
        <v>11</v>
      </c>
      <c r="M29" s="1" t="s">
        <v>12</v>
      </c>
      <c r="N29" s="1" t="s">
        <v>6</v>
      </c>
      <c r="O29" s="1" t="s">
        <v>8</v>
      </c>
      <c r="P29" s="1" t="s">
        <v>5</v>
      </c>
      <c r="Q29" s="1" t="s">
        <v>7</v>
      </c>
      <c r="R29" s="2">
        <v>64</v>
      </c>
      <c r="S29" s="2">
        <v>32</v>
      </c>
      <c r="T29" s="2">
        <v>16</v>
      </c>
      <c r="U29" s="2" t="s">
        <v>9</v>
      </c>
      <c r="V29" s="2" t="s">
        <v>10</v>
      </c>
      <c r="W29" s="2" t="s">
        <v>11</v>
      </c>
    </row>
    <row r="30" spans="1:23" ht="13.5" customHeight="1" x14ac:dyDescent="0.35">
      <c r="A30" s="2"/>
      <c r="B30" s="2"/>
      <c r="C30" s="2"/>
      <c r="D30" s="2"/>
      <c r="E30" s="2"/>
      <c r="F30" s="2"/>
      <c r="G30" s="2"/>
      <c r="H30" s="2"/>
      <c r="I30" s="2"/>
      <c r="J30" s="2"/>
      <c r="K30" s="2"/>
      <c r="M30" s="2"/>
      <c r="N30" s="2"/>
      <c r="O30" s="2"/>
      <c r="P30" s="2"/>
      <c r="Q30" s="2"/>
      <c r="R30" s="2"/>
      <c r="S30" s="2"/>
      <c r="T30" s="2"/>
      <c r="U30" s="2"/>
      <c r="V30" s="2"/>
      <c r="W30" s="2"/>
    </row>
    <row r="31" spans="1:23" ht="13.5" customHeight="1" x14ac:dyDescent="0.35">
      <c r="A31" s="2"/>
      <c r="B31" s="2"/>
      <c r="C31" s="2"/>
      <c r="D31" s="2"/>
      <c r="E31" s="2"/>
      <c r="F31" s="2"/>
      <c r="G31" s="2"/>
      <c r="H31" s="2"/>
      <c r="I31" s="2"/>
      <c r="J31" s="2"/>
      <c r="K31" s="2"/>
      <c r="M31" s="2"/>
      <c r="N31" s="2"/>
      <c r="O31" s="2"/>
      <c r="P31" s="2"/>
      <c r="Q31" s="2"/>
      <c r="R31" s="2"/>
      <c r="S31" s="2"/>
      <c r="T31" s="2"/>
      <c r="U31" s="2"/>
      <c r="V31" s="2"/>
      <c r="W31" s="2"/>
    </row>
    <row r="32" spans="1:23" ht="13.5" customHeight="1" x14ac:dyDescent="0.35">
      <c r="A32" s="2"/>
      <c r="B32" s="2"/>
      <c r="C32" s="2"/>
      <c r="D32" s="2"/>
      <c r="E32" s="2"/>
      <c r="F32" s="2"/>
      <c r="G32" s="2"/>
      <c r="H32" s="2"/>
      <c r="I32" s="2"/>
      <c r="J32" s="2"/>
      <c r="K32" s="2"/>
      <c r="M32" s="2"/>
      <c r="N32" s="2"/>
      <c r="O32" s="2"/>
      <c r="P32" s="2"/>
      <c r="Q32" s="2"/>
      <c r="R32" s="2"/>
      <c r="S32" s="2"/>
      <c r="T32" s="2"/>
      <c r="U32" s="2"/>
      <c r="V32" s="2"/>
      <c r="W32" s="2"/>
    </row>
    <row r="33" spans="1:23" ht="13.5" customHeight="1" x14ac:dyDescent="0.35">
      <c r="A33" s="2"/>
      <c r="B33" s="2"/>
      <c r="C33" s="2"/>
      <c r="D33" s="2"/>
      <c r="E33" s="2"/>
      <c r="F33" s="2"/>
      <c r="G33" s="2"/>
      <c r="H33" s="2"/>
      <c r="I33" s="2"/>
      <c r="J33" s="2"/>
      <c r="K33" s="2"/>
      <c r="M33" s="2"/>
      <c r="N33" s="2"/>
      <c r="O33" s="2"/>
      <c r="P33" s="2"/>
      <c r="Q33" s="2"/>
      <c r="R33" s="2"/>
      <c r="S33" s="2"/>
      <c r="T33" s="2"/>
      <c r="U33" s="2"/>
      <c r="V33" s="2"/>
      <c r="W33" s="2"/>
    </row>
    <row r="34" spans="1:23" ht="13.5" customHeight="1" x14ac:dyDescent="0.35">
      <c r="A34" s="2"/>
      <c r="B34" s="2"/>
      <c r="C34" s="2"/>
      <c r="D34" s="2"/>
      <c r="E34" s="2"/>
      <c r="F34" s="2"/>
      <c r="G34" s="2"/>
      <c r="H34" s="2"/>
      <c r="I34" s="2"/>
      <c r="J34" s="2"/>
      <c r="K34" s="2"/>
      <c r="M34" s="2"/>
      <c r="N34" s="2"/>
      <c r="O34" s="2"/>
      <c r="P34" s="2"/>
      <c r="Q34" s="2"/>
      <c r="R34" s="2"/>
      <c r="S34" s="2"/>
      <c r="T34" s="2"/>
      <c r="U34" s="2"/>
      <c r="V34" s="2"/>
      <c r="W34" s="2"/>
    </row>
    <row r="35" spans="1:23" ht="13.5" customHeight="1" x14ac:dyDescent="0.35">
      <c r="G35" s="2"/>
      <c r="H35" s="2"/>
      <c r="I35" s="2"/>
      <c r="J35" s="2"/>
      <c r="K35" s="2"/>
      <c r="S35" s="2"/>
      <c r="T35" s="2"/>
      <c r="U35" s="2"/>
      <c r="V35" s="2"/>
      <c r="W35" s="2"/>
    </row>
    <row r="36" spans="1:23" ht="13.5" customHeight="1" x14ac:dyDescent="0.35">
      <c r="G36" s="2"/>
      <c r="H36" s="2"/>
      <c r="I36" s="2"/>
      <c r="J36" s="2"/>
      <c r="K36" s="2"/>
      <c r="S36" s="2"/>
      <c r="T36" s="2"/>
      <c r="U36" s="2"/>
      <c r="V36" s="2"/>
      <c r="W36" s="2"/>
    </row>
    <row r="37" spans="1:23" ht="13.5" customHeight="1" x14ac:dyDescent="0.35">
      <c r="J37" s="2"/>
      <c r="K37" s="2"/>
      <c r="V37" s="2"/>
      <c r="W37" s="2"/>
    </row>
    <row r="38" spans="1:23" ht="13.5" customHeight="1" x14ac:dyDescent="0.35">
      <c r="J38" s="2"/>
      <c r="K38" s="2"/>
      <c r="V38" s="2"/>
      <c r="W38" s="2"/>
    </row>
    <row r="39" spans="1:23" ht="13.5" customHeight="1" x14ac:dyDescent="0.35"/>
    <row r="40" spans="1:23" ht="13.5" customHeight="1" x14ac:dyDescent="0.35">
      <c r="A40" s="1" t="str">
        <f>sections!D3</f>
        <v xml:space="preserve">CAS Jojo Coleman </v>
      </c>
      <c r="M40" s="1" t="str">
        <f>sections!D4</f>
        <v>PAT Robyn Harris</v>
      </c>
    </row>
    <row r="41" spans="1:23" ht="13.5" customHeight="1" x14ac:dyDescent="0.35">
      <c r="A41" s="1" t="s">
        <v>0</v>
      </c>
      <c r="F41" s="1" t="s">
        <v>1</v>
      </c>
      <c r="I41" s="1" t="s">
        <v>17</v>
      </c>
      <c r="M41" s="1" t="s">
        <v>0</v>
      </c>
      <c r="R41" s="1" t="s">
        <v>1</v>
      </c>
      <c r="U41" s="1" t="s">
        <v>18</v>
      </c>
    </row>
    <row r="42" spans="1:23" ht="13.5" customHeight="1" x14ac:dyDescent="0.35">
      <c r="A42" s="1" t="s">
        <v>4</v>
      </c>
      <c r="B42" s="1" t="s">
        <v>5</v>
      </c>
      <c r="C42" s="1" t="s">
        <v>6</v>
      </c>
      <c r="D42" s="1" t="s">
        <v>7</v>
      </c>
      <c r="E42" s="1" t="s">
        <v>8</v>
      </c>
      <c r="F42" s="2">
        <v>64</v>
      </c>
      <c r="G42" s="2">
        <v>32</v>
      </c>
      <c r="H42" s="2">
        <v>16</v>
      </c>
      <c r="I42" s="2" t="s">
        <v>9</v>
      </c>
      <c r="J42" s="2" t="s">
        <v>10</v>
      </c>
      <c r="K42" s="2" t="s">
        <v>11</v>
      </c>
      <c r="M42" s="1" t="s">
        <v>5</v>
      </c>
      <c r="N42" s="1" t="s">
        <v>7</v>
      </c>
      <c r="O42" s="1" t="s">
        <v>4</v>
      </c>
      <c r="P42" s="1" t="s">
        <v>6</v>
      </c>
      <c r="Q42" s="1" t="s">
        <v>12</v>
      </c>
      <c r="R42" s="2">
        <v>64</v>
      </c>
      <c r="S42" s="2">
        <v>32</v>
      </c>
      <c r="T42" s="2">
        <v>16</v>
      </c>
      <c r="U42" s="2" t="s">
        <v>9</v>
      </c>
      <c r="V42" s="2" t="s">
        <v>10</v>
      </c>
      <c r="W42" s="2" t="s">
        <v>11</v>
      </c>
    </row>
    <row r="43" spans="1:23" ht="13.5" customHeight="1" x14ac:dyDescent="0.35">
      <c r="A43" s="2"/>
      <c r="B43" s="2"/>
      <c r="C43" s="2"/>
      <c r="D43" s="2"/>
      <c r="E43" s="2"/>
      <c r="F43" s="2"/>
      <c r="G43" s="2"/>
      <c r="H43" s="2"/>
      <c r="I43" s="2"/>
      <c r="J43" s="2"/>
      <c r="K43" s="2"/>
      <c r="M43" s="2"/>
      <c r="N43" s="2"/>
      <c r="O43" s="2"/>
      <c r="P43" s="2"/>
      <c r="Q43" s="2"/>
      <c r="R43" s="2"/>
      <c r="S43" s="2"/>
      <c r="T43" s="2"/>
      <c r="U43" s="2"/>
      <c r="V43" s="2"/>
      <c r="W43" s="2"/>
    </row>
    <row r="44" spans="1:23" ht="13.5" customHeight="1" x14ac:dyDescent="0.35">
      <c r="A44" s="2"/>
      <c r="B44" s="2"/>
      <c r="C44" s="2"/>
      <c r="D44" s="2"/>
      <c r="E44" s="2"/>
      <c r="F44" s="2"/>
      <c r="G44" s="2"/>
      <c r="H44" s="2"/>
      <c r="I44" s="2"/>
      <c r="J44" s="2"/>
      <c r="K44" s="2"/>
      <c r="M44" s="2"/>
      <c r="N44" s="2"/>
      <c r="O44" s="2"/>
      <c r="P44" s="2"/>
      <c r="Q44" s="2"/>
      <c r="R44" s="2"/>
      <c r="S44" s="2"/>
      <c r="T44" s="2"/>
      <c r="U44" s="2"/>
      <c r="V44" s="2"/>
      <c r="W44" s="2"/>
    </row>
    <row r="45" spans="1:23" ht="13.5" customHeight="1" x14ac:dyDescent="0.35">
      <c r="A45" s="2"/>
      <c r="B45" s="2"/>
      <c r="C45" s="2"/>
      <c r="D45" s="2"/>
      <c r="E45" s="2"/>
      <c r="F45" s="2"/>
      <c r="G45" s="2"/>
      <c r="H45" s="2"/>
      <c r="I45" s="2"/>
      <c r="J45" s="2"/>
      <c r="K45" s="2"/>
      <c r="M45" s="2"/>
      <c r="N45" s="2"/>
      <c r="O45" s="2"/>
      <c r="P45" s="2"/>
      <c r="Q45" s="2"/>
      <c r="R45" s="2"/>
      <c r="S45" s="2"/>
      <c r="T45" s="2"/>
      <c r="U45" s="2"/>
      <c r="V45" s="2"/>
      <c r="W45" s="2"/>
    </row>
    <row r="46" spans="1:23" ht="13.5" customHeight="1" x14ac:dyDescent="0.35">
      <c r="A46" s="2"/>
      <c r="B46" s="2"/>
      <c r="C46" s="2"/>
      <c r="D46" s="2"/>
      <c r="E46" s="2"/>
      <c r="F46" s="2"/>
      <c r="G46" s="2"/>
      <c r="H46" s="2"/>
      <c r="I46" s="2"/>
      <c r="J46" s="2"/>
      <c r="K46" s="2"/>
      <c r="M46" s="2"/>
      <c r="N46" s="2"/>
      <c r="O46" s="2"/>
      <c r="P46" s="2"/>
      <c r="Q46" s="2"/>
      <c r="R46" s="2"/>
      <c r="S46" s="2"/>
      <c r="T46" s="2"/>
      <c r="U46" s="2"/>
      <c r="V46" s="2"/>
      <c r="W46" s="2"/>
    </row>
    <row r="47" spans="1:23" ht="13.5" customHeight="1" x14ac:dyDescent="0.35">
      <c r="A47" s="2"/>
      <c r="B47" s="2"/>
      <c r="C47" s="2"/>
      <c r="D47" s="2"/>
      <c r="E47" s="2"/>
      <c r="F47" s="2"/>
      <c r="G47" s="2"/>
      <c r="H47" s="2"/>
      <c r="I47" s="2"/>
      <c r="J47" s="2"/>
      <c r="K47" s="2"/>
      <c r="M47" s="2"/>
      <c r="N47" s="2"/>
      <c r="O47" s="2"/>
      <c r="P47" s="2"/>
      <c r="Q47" s="2"/>
      <c r="R47" s="2"/>
      <c r="S47" s="2"/>
      <c r="T47" s="2"/>
      <c r="U47" s="2"/>
      <c r="V47" s="2"/>
      <c r="W47" s="2"/>
    </row>
    <row r="48" spans="1:23" ht="13.5" customHeight="1" x14ac:dyDescent="0.35">
      <c r="G48" s="2"/>
      <c r="H48" s="2"/>
      <c r="I48" s="2"/>
      <c r="J48" s="2"/>
      <c r="K48" s="2"/>
      <c r="S48" s="2"/>
      <c r="T48" s="2"/>
      <c r="U48" s="2"/>
      <c r="V48" s="2"/>
      <c r="W48" s="2"/>
    </row>
    <row r="49" spans="1:23" ht="13.5" customHeight="1" x14ac:dyDescent="0.35">
      <c r="G49" s="2"/>
      <c r="H49" s="2"/>
      <c r="I49" s="2"/>
      <c r="J49" s="2"/>
      <c r="K49" s="2"/>
      <c r="S49" s="2"/>
      <c r="T49" s="2"/>
      <c r="U49" s="2"/>
      <c r="V49" s="2"/>
      <c r="W49" s="2"/>
    </row>
    <row r="50" spans="1:23" ht="13.5" customHeight="1" x14ac:dyDescent="0.35">
      <c r="J50" s="2"/>
      <c r="K50" s="2"/>
      <c r="V50" s="2"/>
      <c r="W50" s="2"/>
    </row>
    <row r="51" spans="1:23" ht="13.5" customHeight="1" x14ac:dyDescent="0.35">
      <c r="J51" s="2"/>
      <c r="K51" s="2"/>
      <c r="V51" s="2"/>
      <c r="W51" s="2"/>
    </row>
    <row r="52" spans="1:23" ht="13.5" customHeight="1" x14ac:dyDescent="0.35"/>
    <row r="53" spans="1:23" ht="13.5" customHeight="1" x14ac:dyDescent="0.35">
      <c r="A53" s="1" t="str">
        <f>sections!D5</f>
        <v>TGA Michelle Lee</v>
      </c>
      <c r="M53" s="1" t="str">
        <f>sections!D6</f>
        <v>MNU Lisa Martin</v>
      </c>
    </row>
    <row r="54" spans="1:23" ht="13.5" customHeight="1" x14ac:dyDescent="0.35">
      <c r="A54" s="1" t="s">
        <v>0</v>
      </c>
      <c r="F54" s="1" t="s">
        <v>1</v>
      </c>
      <c r="I54" s="1" t="s">
        <v>19</v>
      </c>
      <c r="M54" s="1" t="s">
        <v>0</v>
      </c>
      <c r="R54" s="1" t="s">
        <v>1</v>
      </c>
      <c r="U54" s="1" t="s">
        <v>20</v>
      </c>
    </row>
    <row r="55" spans="1:23" ht="13.5" customHeight="1" x14ac:dyDescent="0.35">
      <c r="A55" s="1" t="s">
        <v>6</v>
      </c>
      <c r="B55" s="1" t="s">
        <v>8</v>
      </c>
      <c r="C55" s="1" t="s">
        <v>5</v>
      </c>
      <c r="D55" s="1" t="s">
        <v>12</v>
      </c>
      <c r="E55" s="1" t="s">
        <v>4</v>
      </c>
      <c r="F55" s="2">
        <v>64</v>
      </c>
      <c r="G55" s="2">
        <v>32</v>
      </c>
      <c r="H55" s="2">
        <v>16</v>
      </c>
      <c r="I55" s="2" t="s">
        <v>9</v>
      </c>
      <c r="J55" s="2" t="s">
        <v>10</v>
      </c>
      <c r="K55" s="2" t="s">
        <v>11</v>
      </c>
      <c r="M55" s="1" t="s">
        <v>7</v>
      </c>
      <c r="N55" s="1" t="s">
        <v>4</v>
      </c>
      <c r="O55" s="1" t="s">
        <v>12</v>
      </c>
      <c r="P55" s="1" t="s">
        <v>8</v>
      </c>
      <c r="Q55" s="1" t="s">
        <v>5</v>
      </c>
      <c r="R55" s="2">
        <v>64</v>
      </c>
      <c r="S55" s="2">
        <v>32</v>
      </c>
      <c r="T55" s="2">
        <v>16</v>
      </c>
      <c r="U55" s="2" t="s">
        <v>9</v>
      </c>
      <c r="V55" s="2" t="s">
        <v>10</v>
      </c>
      <c r="W55" s="2" t="s">
        <v>11</v>
      </c>
    </row>
    <row r="56" spans="1:23" ht="13.5" customHeight="1" x14ac:dyDescent="0.35">
      <c r="A56" s="2"/>
      <c r="B56" s="2"/>
      <c r="C56" s="2"/>
      <c r="D56" s="2"/>
      <c r="E56" s="2"/>
      <c r="F56" s="2"/>
      <c r="G56" s="2"/>
      <c r="H56" s="2"/>
      <c r="I56" s="2"/>
      <c r="J56" s="2"/>
      <c r="K56" s="2"/>
      <c r="M56" s="2"/>
      <c r="N56" s="2"/>
      <c r="O56" s="2"/>
      <c r="P56" s="2"/>
      <c r="Q56" s="2"/>
      <c r="R56" s="2"/>
      <c r="S56" s="2"/>
      <c r="T56" s="2"/>
      <c r="U56" s="2"/>
      <c r="V56" s="2"/>
      <c r="W56" s="2"/>
    </row>
    <row r="57" spans="1:23" ht="13.5" customHeight="1" x14ac:dyDescent="0.35">
      <c r="A57" s="2"/>
      <c r="B57" s="2"/>
      <c r="C57" s="2"/>
      <c r="D57" s="2"/>
      <c r="E57" s="2"/>
      <c r="F57" s="2"/>
      <c r="G57" s="2"/>
      <c r="H57" s="2"/>
      <c r="I57" s="2"/>
      <c r="J57" s="2"/>
      <c r="K57" s="2"/>
      <c r="M57" s="2"/>
      <c r="N57" s="2"/>
      <c r="O57" s="2"/>
      <c r="P57" s="2"/>
      <c r="Q57" s="2"/>
      <c r="R57" s="2"/>
      <c r="S57" s="2"/>
      <c r="T57" s="2"/>
      <c r="U57" s="2"/>
      <c r="V57" s="2"/>
      <c r="W57" s="2"/>
    </row>
    <row r="58" spans="1:23" ht="13.5" customHeight="1" x14ac:dyDescent="0.35">
      <c r="A58" s="2"/>
      <c r="B58" s="2"/>
      <c r="C58" s="2"/>
      <c r="D58" s="2"/>
      <c r="E58" s="2"/>
      <c r="F58" s="2"/>
      <c r="G58" s="2"/>
      <c r="H58" s="2"/>
      <c r="I58" s="2"/>
      <c r="J58" s="2"/>
      <c r="K58" s="2"/>
      <c r="M58" s="2"/>
      <c r="N58" s="2"/>
      <c r="O58" s="2"/>
      <c r="P58" s="2"/>
      <c r="Q58" s="2"/>
      <c r="R58" s="2"/>
      <c r="S58" s="2"/>
      <c r="T58" s="2"/>
      <c r="U58" s="2"/>
      <c r="V58" s="2"/>
      <c r="W58" s="2"/>
    </row>
    <row r="59" spans="1:23" ht="13.5" customHeight="1" x14ac:dyDescent="0.35">
      <c r="A59" s="2"/>
      <c r="B59" s="2"/>
      <c r="C59" s="2"/>
      <c r="D59" s="2"/>
      <c r="E59" s="2"/>
      <c r="F59" s="2"/>
      <c r="G59" s="2"/>
      <c r="H59" s="2"/>
      <c r="I59" s="2"/>
      <c r="J59" s="2"/>
      <c r="K59" s="2"/>
      <c r="M59" s="2"/>
      <c r="N59" s="2"/>
      <c r="O59" s="2"/>
      <c r="P59" s="2"/>
      <c r="Q59" s="2"/>
      <c r="R59" s="2"/>
      <c r="S59" s="2"/>
      <c r="T59" s="2"/>
      <c r="U59" s="2"/>
      <c r="V59" s="2"/>
      <c r="W59" s="2"/>
    </row>
    <row r="60" spans="1:23" ht="13.5" customHeight="1" x14ac:dyDescent="0.35">
      <c r="A60" s="2"/>
      <c r="B60" s="2"/>
      <c r="C60" s="2"/>
      <c r="D60" s="2"/>
      <c r="E60" s="2"/>
      <c r="F60" s="2"/>
      <c r="G60" s="2"/>
      <c r="H60" s="2"/>
      <c r="I60" s="2"/>
      <c r="J60" s="2"/>
      <c r="K60" s="2"/>
      <c r="M60" s="2"/>
      <c r="N60" s="2"/>
      <c r="O60" s="2"/>
      <c r="P60" s="2"/>
      <c r="Q60" s="2"/>
      <c r="R60" s="2"/>
      <c r="S60" s="2"/>
      <c r="T60" s="2"/>
      <c r="U60" s="2"/>
      <c r="V60" s="2"/>
      <c r="W60" s="2"/>
    </row>
    <row r="61" spans="1:23" ht="13.5" customHeight="1" x14ac:dyDescent="0.35">
      <c r="G61" s="2"/>
      <c r="H61" s="2"/>
      <c r="I61" s="2"/>
      <c r="J61" s="2"/>
      <c r="K61" s="2"/>
      <c r="S61" s="2"/>
      <c r="T61" s="2"/>
      <c r="U61" s="2"/>
      <c r="V61" s="2"/>
      <c r="W61" s="2"/>
    </row>
    <row r="62" spans="1:23" ht="13.5" customHeight="1" x14ac:dyDescent="0.35">
      <c r="G62" s="2"/>
      <c r="H62" s="2"/>
      <c r="I62" s="2"/>
      <c r="J62" s="2"/>
      <c r="K62" s="2"/>
      <c r="S62" s="2"/>
      <c r="T62" s="2"/>
      <c r="U62" s="2"/>
      <c r="V62" s="2"/>
      <c r="W62" s="2"/>
    </row>
    <row r="63" spans="1:23" ht="13.5" customHeight="1" x14ac:dyDescent="0.35">
      <c r="J63" s="2"/>
      <c r="K63" s="2"/>
      <c r="V63" s="2"/>
      <c r="W63" s="2"/>
    </row>
    <row r="64" spans="1:23" ht="13.5" customHeight="1" x14ac:dyDescent="0.35">
      <c r="J64" s="2"/>
      <c r="K64" s="2"/>
      <c r="V64" s="2"/>
      <c r="W64" s="2"/>
    </row>
    <row r="65" spans="1:23" ht="13.5" customHeight="1" x14ac:dyDescent="0.35"/>
    <row r="66" spans="1:23" ht="13.5" customHeight="1" x14ac:dyDescent="0.35">
      <c r="A66" s="1" t="str">
        <f>sections!D7</f>
        <v>WHKRSA Maria Ngatai</v>
      </c>
      <c r="M66" s="1" t="str">
        <f>sections!D8</f>
        <v>WCC Lisa Murphy</v>
      </c>
    </row>
    <row r="67" spans="1:23" ht="13.5" customHeight="1" x14ac:dyDescent="0.35">
      <c r="A67" s="1" t="s">
        <v>0</v>
      </c>
      <c r="F67" s="1" t="s">
        <v>1</v>
      </c>
      <c r="I67" s="1" t="s">
        <v>21</v>
      </c>
      <c r="M67" s="1" t="s">
        <v>0</v>
      </c>
      <c r="R67" s="1" t="s">
        <v>1</v>
      </c>
      <c r="U67" s="1" t="s">
        <v>22</v>
      </c>
    </row>
    <row r="68" spans="1:23" ht="13.5" customHeight="1" x14ac:dyDescent="0.35">
      <c r="A68" s="1" t="s">
        <v>8</v>
      </c>
      <c r="B68" s="1" t="s">
        <v>12</v>
      </c>
      <c r="C68" s="1" t="s">
        <v>7</v>
      </c>
      <c r="D68" s="1" t="s">
        <v>4</v>
      </c>
      <c r="E68" s="1" t="s">
        <v>6</v>
      </c>
      <c r="F68" s="2">
        <v>64</v>
      </c>
      <c r="G68" s="2">
        <v>32</v>
      </c>
      <c r="H68" s="2">
        <v>16</v>
      </c>
      <c r="I68" s="2" t="s">
        <v>9</v>
      </c>
      <c r="J68" s="2" t="s">
        <v>10</v>
      </c>
      <c r="K68" s="2" t="s">
        <v>11</v>
      </c>
      <c r="M68" s="1" t="s">
        <v>12</v>
      </c>
      <c r="N68" s="1" t="s">
        <v>6</v>
      </c>
      <c r="O68" s="1" t="s">
        <v>8</v>
      </c>
      <c r="P68" s="1" t="s">
        <v>5</v>
      </c>
      <c r="Q68" s="1" t="s">
        <v>7</v>
      </c>
      <c r="R68" s="2">
        <v>64</v>
      </c>
      <c r="S68" s="2">
        <v>32</v>
      </c>
      <c r="T68" s="2">
        <v>16</v>
      </c>
      <c r="U68" s="2" t="s">
        <v>9</v>
      </c>
      <c r="V68" s="2" t="s">
        <v>10</v>
      </c>
      <c r="W68" s="2" t="s">
        <v>11</v>
      </c>
    </row>
    <row r="69" spans="1:23" ht="13.5" customHeight="1" x14ac:dyDescent="0.35">
      <c r="A69" s="2"/>
      <c r="B69" s="2"/>
      <c r="C69" s="2"/>
      <c r="D69" s="2"/>
      <c r="E69" s="2"/>
      <c r="F69" s="2"/>
      <c r="G69" s="2"/>
      <c r="H69" s="2"/>
      <c r="I69" s="2"/>
      <c r="J69" s="2"/>
      <c r="K69" s="2"/>
      <c r="M69" s="2"/>
      <c r="N69" s="2"/>
      <c r="O69" s="2"/>
      <c r="P69" s="2"/>
      <c r="Q69" s="2"/>
      <c r="R69" s="2"/>
      <c r="S69" s="2"/>
      <c r="T69" s="2"/>
      <c r="U69" s="2"/>
      <c r="V69" s="2"/>
      <c r="W69" s="2"/>
    </row>
    <row r="70" spans="1:23" ht="13.5" customHeight="1" x14ac:dyDescent="0.35">
      <c r="A70" s="2"/>
      <c r="B70" s="2"/>
      <c r="C70" s="2"/>
      <c r="D70" s="2"/>
      <c r="E70" s="2"/>
      <c r="F70" s="2"/>
      <c r="G70" s="2"/>
      <c r="H70" s="2"/>
      <c r="I70" s="2"/>
      <c r="J70" s="2"/>
      <c r="K70" s="2"/>
      <c r="M70" s="2"/>
      <c r="N70" s="2"/>
      <c r="O70" s="2"/>
      <c r="P70" s="2"/>
      <c r="Q70" s="2"/>
      <c r="R70" s="2"/>
      <c r="S70" s="2"/>
      <c r="T70" s="2"/>
      <c r="U70" s="2"/>
      <c r="V70" s="2"/>
      <c r="W70" s="2"/>
    </row>
    <row r="71" spans="1:23" ht="13.5" customHeight="1" x14ac:dyDescent="0.35">
      <c r="A71" s="2"/>
      <c r="B71" s="2"/>
      <c r="C71" s="2"/>
      <c r="D71" s="2"/>
      <c r="E71" s="2"/>
      <c r="F71" s="2"/>
      <c r="G71" s="2"/>
      <c r="H71" s="2"/>
      <c r="I71" s="2"/>
      <c r="J71" s="2"/>
      <c r="K71" s="2"/>
      <c r="M71" s="2"/>
      <c r="N71" s="2"/>
      <c r="O71" s="2"/>
      <c r="P71" s="2"/>
      <c r="Q71" s="2"/>
      <c r="R71" s="2"/>
      <c r="S71" s="2"/>
      <c r="T71" s="2"/>
      <c r="U71" s="2"/>
      <c r="V71" s="2"/>
      <c r="W71" s="2"/>
    </row>
    <row r="72" spans="1:23" ht="13.5" customHeight="1" x14ac:dyDescent="0.35">
      <c r="A72" s="2"/>
      <c r="B72" s="2"/>
      <c r="C72" s="2"/>
      <c r="D72" s="2"/>
      <c r="E72" s="2"/>
      <c r="F72" s="2"/>
      <c r="G72" s="2"/>
      <c r="H72" s="2"/>
      <c r="I72" s="2"/>
      <c r="J72" s="2"/>
      <c r="K72" s="2"/>
      <c r="M72" s="2"/>
      <c r="N72" s="2"/>
      <c r="O72" s="2"/>
      <c r="P72" s="2"/>
      <c r="Q72" s="2"/>
      <c r="R72" s="2"/>
      <c r="S72" s="2"/>
      <c r="T72" s="2"/>
      <c r="U72" s="2"/>
      <c r="V72" s="2"/>
      <c r="W72" s="2"/>
    </row>
    <row r="73" spans="1:23" ht="13.5" customHeight="1" x14ac:dyDescent="0.35">
      <c r="A73" s="2"/>
      <c r="B73" s="2"/>
      <c r="C73" s="2"/>
      <c r="D73" s="2"/>
      <c r="E73" s="2"/>
      <c r="F73" s="2"/>
      <c r="G73" s="2"/>
      <c r="H73" s="2"/>
      <c r="I73" s="2"/>
      <c r="J73" s="2"/>
      <c r="K73" s="2"/>
      <c r="M73" s="2"/>
      <c r="N73" s="2"/>
      <c r="O73" s="2"/>
      <c r="P73" s="2"/>
      <c r="Q73" s="2"/>
      <c r="R73" s="2"/>
      <c r="S73" s="2"/>
      <c r="T73" s="2"/>
      <c r="U73" s="2"/>
      <c r="V73" s="2"/>
      <c r="W73" s="2"/>
    </row>
    <row r="74" spans="1:23" ht="13.5" customHeight="1" x14ac:dyDescent="0.35">
      <c r="G74" s="2"/>
      <c r="H74" s="2"/>
      <c r="I74" s="2"/>
      <c r="J74" s="2"/>
      <c r="K74" s="2"/>
      <c r="S74" s="2"/>
      <c r="T74" s="2"/>
      <c r="U74" s="2"/>
      <c r="V74" s="2"/>
      <c r="W74" s="2"/>
    </row>
    <row r="75" spans="1:23" ht="13.5" customHeight="1" x14ac:dyDescent="0.35">
      <c r="G75" s="2"/>
      <c r="H75" s="2"/>
      <c r="I75" s="2"/>
      <c r="J75" s="2"/>
      <c r="K75" s="2"/>
      <c r="S75" s="2"/>
      <c r="T75" s="2"/>
      <c r="U75" s="2"/>
      <c r="V75" s="2"/>
      <c r="W75" s="2"/>
    </row>
    <row r="76" spans="1:23" ht="13.5" customHeight="1" x14ac:dyDescent="0.35">
      <c r="J76" s="2"/>
      <c r="K76" s="2"/>
      <c r="V76" s="2"/>
      <c r="W76" s="2"/>
    </row>
    <row r="77" spans="1:23" ht="13.5" customHeight="1" x14ac:dyDescent="0.35">
      <c r="J77" s="2"/>
      <c r="K77" s="2"/>
      <c r="V77" s="2"/>
      <c r="W77" s="2"/>
    </row>
    <row r="78" spans="1:23" ht="13.5" customHeight="1" x14ac:dyDescent="0.35"/>
    <row r="79" spans="1:23" ht="13.5" customHeight="1" x14ac:dyDescent="0.35">
      <c r="A79" s="1" t="str">
        <f>sections!F3</f>
        <v>SWA Kimberley Cullen</v>
      </c>
      <c r="M79" s="1" t="str">
        <f>sections!F4</f>
        <v>CAS Jackie Coleman</v>
      </c>
    </row>
    <row r="80" spans="1:23" ht="13.5" customHeight="1" x14ac:dyDescent="0.35">
      <c r="A80" s="1" t="s">
        <v>0</v>
      </c>
      <c r="F80" s="1" t="s">
        <v>1</v>
      </c>
      <c r="I80" s="1" t="s">
        <v>23</v>
      </c>
      <c r="M80" s="1" t="s">
        <v>0</v>
      </c>
      <c r="R80" s="1" t="s">
        <v>1</v>
      </c>
      <c r="U80" s="1" t="s">
        <v>24</v>
      </c>
    </row>
    <row r="81" spans="1:23" ht="13.5" customHeight="1" x14ac:dyDescent="0.35">
      <c r="A81" s="1" t="s">
        <v>4</v>
      </c>
      <c r="B81" s="1" t="s">
        <v>5</v>
      </c>
      <c r="C81" s="1" t="s">
        <v>6</v>
      </c>
      <c r="D81" s="1" t="s">
        <v>7</v>
      </c>
      <c r="E81" s="1" t="s">
        <v>8</v>
      </c>
      <c r="F81" s="2">
        <v>64</v>
      </c>
      <c r="G81" s="2">
        <v>32</v>
      </c>
      <c r="H81" s="2">
        <v>16</v>
      </c>
      <c r="I81" s="2" t="s">
        <v>9</v>
      </c>
      <c r="J81" s="2" t="s">
        <v>10</v>
      </c>
      <c r="K81" s="2" t="s">
        <v>11</v>
      </c>
      <c r="M81" s="1" t="s">
        <v>5</v>
      </c>
      <c r="N81" s="1" t="s">
        <v>7</v>
      </c>
      <c r="O81" s="1" t="s">
        <v>4</v>
      </c>
      <c r="P81" s="1" t="s">
        <v>6</v>
      </c>
      <c r="Q81" s="1" t="s">
        <v>12</v>
      </c>
      <c r="R81" s="2">
        <v>64</v>
      </c>
      <c r="S81" s="2">
        <v>32</v>
      </c>
      <c r="T81" s="2">
        <v>16</v>
      </c>
      <c r="U81" s="2" t="s">
        <v>9</v>
      </c>
      <c r="V81" s="2" t="s">
        <v>10</v>
      </c>
      <c r="W81" s="2" t="s">
        <v>11</v>
      </c>
    </row>
    <row r="82" spans="1:23" ht="13.5" customHeight="1" x14ac:dyDescent="0.35">
      <c r="A82" s="2"/>
      <c r="B82" s="2"/>
      <c r="C82" s="2"/>
      <c r="D82" s="2"/>
      <c r="E82" s="2"/>
      <c r="F82" s="2"/>
      <c r="G82" s="2"/>
      <c r="H82" s="2"/>
      <c r="I82" s="2"/>
      <c r="J82" s="2"/>
      <c r="K82" s="2"/>
      <c r="M82" s="2"/>
      <c r="N82" s="2"/>
      <c r="O82" s="2"/>
      <c r="P82" s="2"/>
      <c r="Q82" s="2"/>
      <c r="R82" s="2"/>
      <c r="S82" s="2"/>
      <c r="T82" s="2"/>
      <c r="U82" s="2"/>
      <c r="V82" s="2"/>
      <c r="W82" s="2"/>
    </row>
    <row r="83" spans="1:23" ht="13.5" customHeight="1" x14ac:dyDescent="0.35">
      <c r="A83" s="2"/>
      <c r="B83" s="2"/>
      <c r="C83" s="2"/>
      <c r="D83" s="2"/>
      <c r="E83" s="2"/>
      <c r="F83" s="2"/>
      <c r="G83" s="2"/>
      <c r="H83" s="2"/>
      <c r="I83" s="2"/>
      <c r="J83" s="2"/>
      <c r="K83" s="2"/>
      <c r="M83" s="2"/>
      <c r="N83" s="2"/>
      <c r="O83" s="2"/>
      <c r="P83" s="2"/>
      <c r="Q83" s="2"/>
      <c r="R83" s="2"/>
      <c r="S83" s="2"/>
      <c r="T83" s="2"/>
      <c r="U83" s="2"/>
      <c r="V83" s="2"/>
      <c r="W83" s="2"/>
    </row>
    <row r="84" spans="1:23" ht="13.5" customHeight="1" x14ac:dyDescent="0.35">
      <c r="A84" s="2"/>
      <c r="B84" s="2"/>
      <c r="C84" s="2"/>
      <c r="D84" s="2"/>
      <c r="E84" s="2"/>
      <c r="F84" s="2"/>
      <c r="G84" s="2"/>
      <c r="H84" s="2"/>
      <c r="I84" s="2"/>
      <c r="J84" s="2"/>
      <c r="K84" s="2"/>
      <c r="M84" s="2"/>
      <c r="N84" s="2"/>
      <c r="O84" s="2"/>
      <c r="P84" s="2"/>
      <c r="Q84" s="2"/>
      <c r="R84" s="2"/>
      <c r="S84" s="2"/>
      <c r="T84" s="2"/>
      <c r="U84" s="2"/>
      <c r="V84" s="2"/>
      <c r="W84" s="2"/>
    </row>
    <row r="85" spans="1:23" ht="13.5" customHeight="1" x14ac:dyDescent="0.35">
      <c r="A85" s="2"/>
      <c r="B85" s="2"/>
      <c r="C85" s="2"/>
      <c r="D85" s="2"/>
      <c r="E85" s="2"/>
      <c r="F85" s="2"/>
      <c r="G85" s="2"/>
      <c r="H85" s="2"/>
      <c r="I85" s="2"/>
      <c r="J85" s="2"/>
      <c r="K85" s="2"/>
      <c r="M85" s="2"/>
      <c r="N85" s="2"/>
      <c r="O85" s="2"/>
      <c r="P85" s="2"/>
      <c r="Q85" s="2"/>
      <c r="R85" s="2"/>
      <c r="S85" s="2"/>
      <c r="T85" s="2"/>
      <c r="U85" s="2"/>
      <c r="V85" s="2"/>
      <c r="W85" s="2"/>
    </row>
    <row r="86" spans="1:23" ht="13.5" customHeight="1" x14ac:dyDescent="0.35">
      <c r="A86" s="2"/>
      <c r="B86" s="2"/>
      <c r="C86" s="2"/>
      <c r="D86" s="2"/>
      <c r="E86" s="2"/>
      <c r="F86" s="2"/>
      <c r="G86" s="2"/>
      <c r="H86" s="2"/>
      <c r="I86" s="2"/>
      <c r="J86" s="2"/>
      <c r="K86" s="2"/>
      <c r="M86" s="2"/>
      <c r="N86" s="2"/>
      <c r="O86" s="2"/>
      <c r="P86" s="2"/>
      <c r="Q86" s="2"/>
      <c r="R86" s="2"/>
      <c r="S86" s="2"/>
      <c r="T86" s="2"/>
      <c r="U86" s="2"/>
      <c r="V86" s="2"/>
      <c r="W86" s="2"/>
    </row>
    <row r="87" spans="1:23" ht="13.5" customHeight="1" x14ac:dyDescent="0.35">
      <c r="G87" s="2"/>
      <c r="H87" s="2"/>
      <c r="I87" s="2"/>
      <c r="J87" s="2"/>
      <c r="K87" s="2"/>
      <c r="S87" s="2"/>
      <c r="T87" s="2"/>
      <c r="U87" s="2"/>
      <c r="V87" s="2"/>
      <c r="W87" s="2"/>
    </row>
    <row r="88" spans="1:23" ht="13.5" customHeight="1" x14ac:dyDescent="0.35">
      <c r="G88" s="2"/>
      <c r="H88" s="2"/>
      <c r="I88" s="2"/>
      <c r="J88" s="2"/>
      <c r="K88" s="2"/>
      <c r="S88" s="2"/>
      <c r="T88" s="2"/>
      <c r="U88" s="2"/>
      <c r="V88" s="2"/>
      <c r="W88" s="2"/>
    </row>
    <row r="89" spans="1:23" ht="13.5" customHeight="1" x14ac:dyDescent="0.35">
      <c r="J89" s="2"/>
      <c r="K89" s="2"/>
      <c r="V89" s="2"/>
      <c r="W89" s="2"/>
    </row>
    <row r="90" spans="1:23" ht="13.5" customHeight="1" x14ac:dyDescent="0.35">
      <c r="J90" s="2"/>
      <c r="K90" s="2"/>
      <c r="V90" s="2"/>
      <c r="W90" s="2"/>
    </row>
    <row r="91" spans="1:23" ht="13.5" customHeight="1" x14ac:dyDescent="0.35"/>
    <row r="92" spans="1:23" ht="13.5" customHeight="1" x14ac:dyDescent="0.35">
      <c r="A92" s="1" t="str">
        <f>sections!F5</f>
        <v>PAT Huia Kereopa</v>
      </c>
      <c r="M92" s="1" t="str">
        <f>sections!F6</f>
        <v>TGA Hannah Browning</v>
      </c>
    </row>
    <row r="93" spans="1:23" ht="13.5" customHeight="1" x14ac:dyDescent="0.35">
      <c r="A93" s="1" t="s">
        <v>0</v>
      </c>
      <c r="F93" s="1" t="s">
        <v>1</v>
      </c>
      <c r="I93" s="1" t="s">
        <v>25</v>
      </c>
      <c r="M93" s="1" t="s">
        <v>0</v>
      </c>
      <c r="R93" s="1" t="s">
        <v>1</v>
      </c>
      <c r="U93" s="1" t="s">
        <v>26</v>
      </c>
    </row>
    <row r="94" spans="1:23" ht="13.5" customHeight="1" x14ac:dyDescent="0.35">
      <c r="A94" s="1" t="s">
        <v>6</v>
      </c>
      <c r="B94" s="1" t="s">
        <v>8</v>
      </c>
      <c r="C94" s="1" t="s">
        <v>5</v>
      </c>
      <c r="D94" s="1" t="s">
        <v>12</v>
      </c>
      <c r="E94" s="1" t="s">
        <v>4</v>
      </c>
      <c r="F94" s="2">
        <v>64</v>
      </c>
      <c r="G94" s="2">
        <v>32</v>
      </c>
      <c r="H94" s="2">
        <v>16</v>
      </c>
      <c r="I94" s="2" t="s">
        <v>9</v>
      </c>
      <c r="J94" s="2" t="s">
        <v>10</v>
      </c>
      <c r="K94" s="2" t="s">
        <v>11</v>
      </c>
      <c r="M94" s="1" t="s">
        <v>7</v>
      </c>
      <c r="N94" s="1" t="s">
        <v>4</v>
      </c>
      <c r="O94" s="1" t="s">
        <v>12</v>
      </c>
      <c r="P94" s="1" t="s">
        <v>8</v>
      </c>
      <c r="Q94" s="1" t="s">
        <v>5</v>
      </c>
      <c r="R94" s="2">
        <v>64</v>
      </c>
      <c r="S94" s="2">
        <v>32</v>
      </c>
      <c r="T94" s="2">
        <v>16</v>
      </c>
      <c r="U94" s="2" t="s">
        <v>9</v>
      </c>
      <c r="V94" s="2" t="s">
        <v>10</v>
      </c>
      <c r="W94" s="2" t="s">
        <v>11</v>
      </c>
    </row>
    <row r="95" spans="1:23" ht="13.5" customHeight="1" x14ac:dyDescent="0.35">
      <c r="A95" s="2"/>
      <c r="B95" s="2"/>
      <c r="C95" s="2"/>
      <c r="D95" s="2"/>
      <c r="E95" s="2"/>
      <c r="F95" s="2"/>
      <c r="G95" s="2"/>
      <c r="H95" s="2"/>
      <c r="I95" s="2"/>
      <c r="J95" s="2"/>
      <c r="K95" s="2"/>
      <c r="M95" s="2"/>
      <c r="N95" s="2"/>
      <c r="O95" s="2"/>
      <c r="P95" s="2"/>
      <c r="Q95" s="2"/>
      <c r="R95" s="2"/>
      <c r="S95" s="2"/>
      <c r="T95" s="2"/>
      <c r="U95" s="2"/>
      <c r="V95" s="2"/>
      <c r="W95" s="2"/>
    </row>
    <row r="96" spans="1:23" ht="13.5" customHeight="1" x14ac:dyDescent="0.35">
      <c r="A96" s="2"/>
      <c r="B96" s="2"/>
      <c r="C96" s="2"/>
      <c r="D96" s="2"/>
      <c r="E96" s="2"/>
      <c r="F96" s="2"/>
      <c r="G96" s="2"/>
      <c r="H96" s="2"/>
      <c r="I96" s="2"/>
      <c r="J96" s="2"/>
      <c r="K96" s="2"/>
      <c r="M96" s="2"/>
      <c r="N96" s="2"/>
      <c r="O96" s="2"/>
      <c r="P96" s="2"/>
      <c r="Q96" s="2"/>
      <c r="R96" s="2"/>
      <c r="S96" s="2"/>
      <c r="T96" s="2"/>
      <c r="U96" s="2"/>
      <c r="V96" s="2"/>
      <c r="W96" s="2"/>
    </row>
    <row r="97" spans="1:23" ht="13.5" customHeight="1" x14ac:dyDescent="0.35">
      <c r="A97" s="2"/>
      <c r="B97" s="2"/>
      <c r="C97" s="2"/>
      <c r="D97" s="2"/>
      <c r="E97" s="2"/>
      <c r="F97" s="2"/>
      <c r="G97" s="2"/>
      <c r="H97" s="2"/>
      <c r="I97" s="2"/>
      <c r="J97" s="2"/>
      <c r="K97" s="2"/>
      <c r="M97" s="2"/>
      <c r="N97" s="2"/>
      <c r="O97" s="2"/>
      <c r="P97" s="2"/>
      <c r="Q97" s="2"/>
      <c r="R97" s="2"/>
      <c r="S97" s="2"/>
      <c r="T97" s="2"/>
      <c r="U97" s="2"/>
      <c r="V97" s="2"/>
      <c r="W97" s="2"/>
    </row>
    <row r="98" spans="1:23" ht="13.5" customHeight="1" x14ac:dyDescent="0.35">
      <c r="A98" s="2"/>
      <c r="B98" s="2"/>
      <c r="C98" s="2"/>
      <c r="D98" s="2"/>
      <c r="E98" s="2"/>
      <c r="F98" s="2"/>
      <c r="G98" s="2"/>
      <c r="H98" s="2"/>
      <c r="I98" s="2"/>
      <c r="J98" s="2"/>
      <c r="K98" s="2"/>
      <c r="M98" s="2"/>
      <c r="N98" s="2"/>
      <c r="O98" s="2"/>
      <c r="P98" s="2"/>
      <c r="Q98" s="2"/>
      <c r="R98" s="2"/>
      <c r="S98" s="2"/>
      <c r="T98" s="2"/>
      <c r="U98" s="2"/>
      <c r="V98" s="2"/>
      <c r="W98" s="2"/>
    </row>
    <row r="99" spans="1:23" ht="13.5" customHeight="1" x14ac:dyDescent="0.35">
      <c r="A99" s="2"/>
      <c r="B99" s="2"/>
      <c r="C99" s="2"/>
      <c r="D99" s="2"/>
      <c r="E99" s="2"/>
      <c r="F99" s="2"/>
      <c r="G99" s="2"/>
      <c r="H99" s="2"/>
      <c r="I99" s="2"/>
      <c r="J99" s="2"/>
      <c r="K99" s="2"/>
      <c r="M99" s="2"/>
      <c r="N99" s="2"/>
      <c r="O99" s="2"/>
      <c r="P99" s="2"/>
      <c r="Q99" s="2"/>
      <c r="R99" s="2"/>
      <c r="S99" s="2"/>
      <c r="T99" s="2"/>
      <c r="U99" s="2"/>
      <c r="V99" s="2"/>
      <c r="W99" s="2"/>
    </row>
    <row r="100" spans="1:23" ht="13.5" customHeight="1" x14ac:dyDescent="0.35">
      <c r="G100" s="2"/>
      <c r="H100" s="2"/>
      <c r="I100" s="2"/>
      <c r="J100" s="2"/>
      <c r="K100" s="2"/>
      <c r="S100" s="2"/>
      <c r="T100" s="2"/>
      <c r="U100" s="2"/>
      <c r="V100" s="2"/>
      <c r="W100" s="2"/>
    </row>
    <row r="101" spans="1:23" ht="13.5" customHeight="1" x14ac:dyDescent="0.35">
      <c r="G101" s="2"/>
      <c r="H101" s="2"/>
      <c r="I101" s="2"/>
      <c r="J101" s="2"/>
      <c r="K101" s="2"/>
      <c r="S101" s="2"/>
      <c r="T101" s="2"/>
      <c r="U101" s="2"/>
      <c r="V101" s="2"/>
      <c r="W101" s="2"/>
    </row>
    <row r="102" spans="1:23" ht="13.5" customHeight="1" x14ac:dyDescent="0.35">
      <c r="J102" s="2"/>
      <c r="K102" s="2"/>
      <c r="V102" s="2"/>
      <c r="W102" s="2"/>
    </row>
    <row r="103" spans="1:23" ht="13.5" customHeight="1" x14ac:dyDescent="0.35">
      <c r="J103" s="2"/>
      <c r="K103" s="2"/>
      <c r="V103" s="2"/>
      <c r="W103" s="2"/>
    </row>
    <row r="104" spans="1:23" ht="13.5" customHeight="1" x14ac:dyDescent="0.35"/>
    <row r="105" spans="1:23" ht="13.5" customHeight="1" x14ac:dyDescent="0.35">
      <c r="A105" s="1" t="str">
        <f>sections!F7</f>
        <v>GERSA Melissa Heavey</v>
      </c>
      <c r="M105" s="1" t="str">
        <f>sections!F8</f>
        <v>NPL Christine Berbine Carmine</v>
      </c>
    </row>
    <row r="106" spans="1:23" ht="13.5" customHeight="1" x14ac:dyDescent="0.35">
      <c r="A106" s="1" t="s">
        <v>0</v>
      </c>
      <c r="F106" s="1" t="s">
        <v>1</v>
      </c>
      <c r="I106" s="1" t="s">
        <v>27</v>
      </c>
      <c r="M106" s="1" t="s">
        <v>0</v>
      </c>
      <c r="R106" s="1" t="s">
        <v>1</v>
      </c>
      <c r="U106" s="1" t="s">
        <v>28</v>
      </c>
    </row>
    <row r="107" spans="1:23" ht="13.5" customHeight="1" x14ac:dyDescent="0.35">
      <c r="A107" s="1" t="s">
        <v>8</v>
      </c>
      <c r="B107" s="1" t="s">
        <v>12</v>
      </c>
      <c r="C107" s="1" t="s">
        <v>7</v>
      </c>
      <c r="D107" s="1" t="s">
        <v>4</v>
      </c>
      <c r="E107" s="1" t="s">
        <v>6</v>
      </c>
      <c r="F107" s="2">
        <v>64</v>
      </c>
      <c r="G107" s="2">
        <v>32</v>
      </c>
      <c r="H107" s="2">
        <v>16</v>
      </c>
      <c r="I107" s="2" t="s">
        <v>9</v>
      </c>
      <c r="J107" s="2" t="s">
        <v>10</v>
      </c>
      <c r="K107" s="2" t="s">
        <v>11</v>
      </c>
      <c r="M107" s="1" t="s">
        <v>12</v>
      </c>
      <c r="N107" s="1" t="s">
        <v>6</v>
      </c>
      <c r="O107" s="1" t="s">
        <v>8</v>
      </c>
      <c r="P107" s="1" t="s">
        <v>5</v>
      </c>
      <c r="Q107" s="1" t="s">
        <v>7</v>
      </c>
      <c r="R107" s="2">
        <v>64</v>
      </c>
      <c r="S107" s="2">
        <v>32</v>
      </c>
      <c r="T107" s="2">
        <v>16</v>
      </c>
      <c r="U107" s="2" t="s">
        <v>9</v>
      </c>
      <c r="V107" s="2" t="s">
        <v>10</v>
      </c>
      <c r="W107" s="2" t="s">
        <v>11</v>
      </c>
    </row>
    <row r="108" spans="1:23" ht="13.5" customHeight="1" x14ac:dyDescent="0.35">
      <c r="A108" s="2"/>
      <c r="B108" s="2"/>
      <c r="C108" s="2"/>
      <c r="D108" s="2"/>
      <c r="E108" s="2"/>
      <c r="F108" s="2"/>
      <c r="G108" s="2"/>
      <c r="H108" s="2"/>
      <c r="I108" s="2"/>
      <c r="J108" s="2"/>
      <c r="K108" s="2"/>
      <c r="M108" s="2"/>
      <c r="N108" s="2"/>
      <c r="O108" s="2"/>
      <c r="P108" s="2"/>
      <c r="Q108" s="2"/>
      <c r="R108" s="2"/>
      <c r="S108" s="2"/>
      <c r="T108" s="2"/>
      <c r="U108" s="2"/>
      <c r="V108" s="2"/>
      <c r="W108" s="2"/>
    </row>
    <row r="109" spans="1:23" ht="13.5" customHeight="1" x14ac:dyDescent="0.35">
      <c r="A109" s="2"/>
      <c r="B109" s="2"/>
      <c r="C109" s="2"/>
      <c r="D109" s="2"/>
      <c r="E109" s="2"/>
      <c r="F109" s="2"/>
      <c r="G109" s="2"/>
      <c r="H109" s="2"/>
      <c r="I109" s="2"/>
      <c r="J109" s="2"/>
      <c r="K109" s="2"/>
      <c r="M109" s="2"/>
      <c r="N109" s="2"/>
      <c r="O109" s="2"/>
      <c r="P109" s="2"/>
      <c r="Q109" s="2"/>
      <c r="R109" s="2"/>
      <c r="S109" s="2"/>
      <c r="T109" s="2"/>
      <c r="U109" s="2"/>
      <c r="V109" s="2"/>
      <c r="W109" s="2"/>
    </row>
    <row r="110" spans="1:23" ht="13.5" customHeight="1" x14ac:dyDescent="0.35">
      <c r="A110" s="2"/>
      <c r="B110" s="2"/>
      <c r="C110" s="2"/>
      <c r="D110" s="2"/>
      <c r="E110" s="2"/>
      <c r="F110" s="2"/>
      <c r="G110" s="2"/>
      <c r="H110" s="2"/>
      <c r="I110" s="2"/>
      <c r="J110" s="2"/>
      <c r="K110" s="2"/>
      <c r="M110" s="2"/>
      <c r="N110" s="2"/>
      <c r="O110" s="2"/>
      <c r="P110" s="2"/>
      <c r="Q110" s="2"/>
      <c r="R110" s="2"/>
      <c r="S110" s="2"/>
      <c r="T110" s="2"/>
      <c r="U110" s="2"/>
      <c r="V110" s="2"/>
      <c r="W110" s="2"/>
    </row>
    <row r="111" spans="1:23" ht="13.5" customHeight="1" x14ac:dyDescent="0.35">
      <c r="A111" s="2"/>
      <c r="B111" s="2"/>
      <c r="C111" s="2"/>
      <c r="D111" s="2"/>
      <c r="E111" s="2"/>
      <c r="F111" s="2"/>
      <c r="G111" s="2"/>
      <c r="H111" s="2"/>
      <c r="I111" s="2"/>
      <c r="J111" s="2"/>
      <c r="K111" s="2"/>
      <c r="M111" s="2"/>
      <c r="N111" s="2"/>
      <c r="O111" s="2"/>
      <c r="P111" s="2"/>
      <c r="Q111" s="2"/>
      <c r="R111" s="2"/>
      <c r="S111" s="2"/>
      <c r="T111" s="2"/>
      <c r="U111" s="2"/>
      <c r="V111" s="2"/>
      <c r="W111" s="2"/>
    </row>
    <row r="112" spans="1:23" ht="13.5" customHeight="1" x14ac:dyDescent="0.35">
      <c r="A112" s="2"/>
      <c r="B112" s="2"/>
      <c r="C112" s="2"/>
      <c r="D112" s="2"/>
      <c r="E112" s="2"/>
      <c r="F112" s="2"/>
      <c r="G112" s="2"/>
      <c r="H112" s="2"/>
      <c r="I112" s="2"/>
      <c r="J112" s="2"/>
      <c r="K112" s="2"/>
      <c r="M112" s="2"/>
      <c r="N112" s="2"/>
      <c r="O112" s="2"/>
      <c r="P112" s="2"/>
      <c r="Q112" s="2"/>
      <c r="R112" s="2"/>
      <c r="S112" s="2"/>
      <c r="T112" s="2"/>
      <c r="U112" s="2"/>
      <c r="V112" s="2"/>
      <c r="W112" s="2"/>
    </row>
    <row r="113" spans="1:23" ht="13.5" customHeight="1" x14ac:dyDescent="0.35">
      <c r="G113" s="2"/>
      <c r="H113" s="2"/>
      <c r="I113" s="2"/>
      <c r="J113" s="2"/>
      <c r="K113" s="2"/>
      <c r="S113" s="2"/>
      <c r="T113" s="2"/>
      <c r="U113" s="2"/>
      <c r="V113" s="2"/>
      <c r="W113" s="2"/>
    </row>
    <row r="114" spans="1:23" ht="13.5" customHeight="1" x14ac:dyDescent="0.35">
      <c r="G114" s="2"/>
      <c r="H114" s="2"/>
      <c r="I114" s="2"/>
      <c r="J114" s="2"/>
      <c r="K114" s="2"/>
      <c r="S114" s="2"/>
      <c r="T114" s="2"/>
      <c r="U114" s="2"/>
      <c r="V114" s="2"/>
      <c r="W114" s="2"/>
    </row>
    <row r="115" spans="1:23" ht="13.5" customHeight="1" x14ac:dyDescent="0.35">
      <c r="J115" s="2"/>
      <c r="K115" s="2"/>
      <c r="V115" s="2"/>
      <c r="W115" s="2"/>
    </row>
    <row r="116" spans="1:23" ht="13.5" customHeight="1" x14ac:dyDescent="0.35">
      <c r="J116" s="2"/>
      <c r="K116" s="2"/>
      <c r="V116" s="2"/>
      <c r="W116" s="2"/>
    </row>
    <row r="117" spans="1:23" ht="13.5" customHeight="1" x14ac:dyDescent="0.35"/>
    <row r="118" spans="1:23" ht="13.5" customHeight="1" x14ac:dyDescent="0.35">
      <c r="A118" s="1" t="str">
        <f>sections!B11</f>
        <v>WAI Gina Grimwood</v>
      </c>
      <c r="M118" s="1" t="str">
        <f>sections!B12</f>
        <v>MAN Rita Toamau</v>
      </c>
    </row>
    <row r="119" spans="1:23" ht="13.5" customHeight="1" x14ac:dyDescent="0.35">
      <c r="A119" s="1" t="s">
        <v>0</v>
      </c>
      <c r="F119" s="1" t="s">
        <v>1</v>
      </c>
      <c r="I119" s="1" t="s">
        <v>29</v>
      </c>
      <c r="M119" s="1" t="s">
        <v>0</v>
      </c>
      <c r="R119" s="1" t="s">
        <v>1</v>
      </c>
      <c r="U119" s="1" t="s">
        <v>30</v>
      </c>
    </row>
    <row r="120" spans="1:23" ht="13.5" customHeight="1" x14ac:dyDescent="0.35">
      <c r="A120" s="1" t="s">
        <v>4</v>
      </c>
      <c r="B120" s="1" t="s">
        <v>5</v>
      </c>
      <c r="C120" s="1" t="s">
        <v>6</v>
      </c>
      <c r="D120" s="1" t="s">
        <v>7</v>
      </c>
      <c r="E120" s="1" t="s">
        <v>8</v>
      </c>
      <c r="F120" s="2">
        <v>64</v>
      </c>
      <c r="G120" s="2">
        <v>32</v>
      </c>
      <c r="H120" s="2">
        <v>16</v>
      </c>
      <c r="I120" s="2" t="s">
        <v>9</v>
      </c>
      <c r="J120" s="2" t="s">
        <v>10</v>
      </c>
      <c r="K120" s="2" t="s">
        <v>11</v>
      </c>
      <c r="M120" s="1" t="s">
        <v>5</v>
      </c>
      <c r="N120" s="1" t="s">
        <v>7</v>
      </c>
      <c r="O120" s="1" t="s">
        <v>4</v>
      </c>
      <c r="P120" s="1" t="s">
        <v>6</v>
      </c>
      <c r="Q120" s="1" t="s">
        <v>12</v>
      </c>
      <c r="R120" s="2">
        <v>64</v>
      </c>
      <c r="S120" s="2">
        <v>32</v>
      </c>
      <c r="T120" s="2">
        <v>16</v>
      </c>
      <c r="U120" s="2" t="s">
        <v>9</v>
      </c>
      <c r="V120" s="2" t="s">
        <v>10</v>
      </c>
      <c r="W120" s="2" t="s">
        <v>11</v>
      </c>
    </row>
    <row r="121" spans="1:23" ht="13.5" customHeight="1" x14ac:dyDescent="0.35">
      <c r="A121" s="2"/>
      <c r="B121" s="2"/>
      <c r="C121" s="2"/>
      <c r="D121" s="2"/>
      <c r="E121" s="2"/>
      <c r="F121" s="2"/>
      <c r="G121" s="2"/>
      <c r="H121" s="2"/>
      <c r="I121" s="2"/>
      <c r="J121" s="2"/>
      <c r="K121" s="2"/>
      <c r="M121" s="2"/>
      <c r="N121" s="2"/>
      <c r="O121" s="2"/>
      <c r="P121" s="2"/>
      <c r="Q121" s="2"/>
      <c r="R121" s="2"/>
      <c r="S121" s="2"/>
      <c r="T121" s="2"/>
      <c r="U121" s="2"/>
      <c r="V121" s="2"/>
      <c r="W121" s="2"/>
    </row>
    <row r="122" spans="1:23" ht="13.5" customHeight="1" x14ac:dyDescent="0.35">
      <c r="A122" s="2"/>
      <c r="B122" s="2"/>
      <c r="C122" s="2"/>
      <c r="D122" s="2"/>
      <c r="E122" s="2"/>
      <c r="F122" s="2"/>
      <c r="G122" s="2"/>
      <c r="H122" s="2"/>
      <c r="I122" s="2"/>
      <c r="J122" s="2"/>
      <c r="K122" s="2"/>
      <c r="M122" s="2"/>
      <c r="N122" s="2"/>
      <c r="O122" s="2"/>
      <c r="P122" s="2"/>
      <c r="Q122" s="2"/>
      <c r="R122" s="2"/>
      <c r="S122" s="2"/>
      <c r="T122" s="2"/>
      <c r="U122" s="2"/>
      <c r="V122" s="2"/>
      <c r="W122" s="2"/>
    </row>
    <row r="123" spans="1:23" ht="13.5" customHeight="1" x14ac:dyDescent="0.35">
      <c r="A123" s="2"/>
      <c r="B123" s="2"/>
      <c r="C123" s="2"/>
      <c r="D123" s="2"/>
      <c r="E123" s="2"/>
      <c r="F123" s="2"/>
      <c r="G123" s="2"/>
      <c r="H123" s="2"/>
      <c r="I123" s="2"/>
      <c r="J123" s="2"/>
      <c r="K123" s="2"/>
      <c r="M123" s="2"/>
      <c r="N123" s="2"/>
      <c r="O123" s="2"/>
      <c r="P123" s="2"/>
      <c r="Q123" s="2"/>
      <c r="R123" s="2"/>
      <c r="S123" s="2"/>
      <c r="T123" s="2"/>
      <c r="U123" s="2"/>
      <c r="V123" s="2"/>
      <c r="W123" s="2"/>
    </row>
    <row r="124" spans="1:23" ht="13.5" customHeight="1" x14ac:dyDescent="0.35">
      <c r="A124" s="2"/>
      <c r="B124" s="2"/>
      <c r="C124" s="2"/>
      <c r="D124" s="2"/>
      <c r="E124" s="2"/>
      <c r="F124" s="2"/>
      <c r="G124" s="2"/>
      <c r="H124" s="2"/>
      <c r="I124" s="2"/>
      <c r="J124" s="2"/>
      <c r="K124" s="2"/>
      <c r="M124" s="2"/>
      <c r="N124" s="2"/>
      <c r="O124" s="2"/>
      <c r="P124" s="2"/>
      <c r="Q124" s="2"/>
      <c r="R124" s="2"/>
      <c r="S124" s="2"/>
      <c r="T124" s="2"/>
      <c r="U124" s="2"/>
      <c r="V124" s="2"/>
      <c r="W124" s="2"/>
    </row>
    <row r="125" spans="1:23" ht="13.5" customHeight="1" x14ac:dyDescent="0.35">
      <c r="A125" s="2"/>
      <c r="B125" s="2"/>
      <c r="C125" s="2"/>
      <c r="D125" s="2"/>
      <c r="E125" s="2"/>
      <c r="F125" s="2"/>
      <c r="G125" s="2"/>
      <c r="H125" s="2"/>
      <c r="I125" s="2"/>
      <c r="J125" s="2"/>
      <c r="K125" s="2"/>
      <c r="M125" s="2"/>
      <c r="N125" s="2"/>
      <c r="O125" s="2"/>
      <c r="P125" s="2"/>
      <c r="Q125" s="2"/>
      <c r="R125" s="2"/>
      <c r="S125" s="2"/>
      <c r="T125" s="2"/>
      <c r="U125" s="2"/>
      <c r="V125" s="2"/>
      <c r="W125" s="2"/>
    </row>
    <row r="126" spans="1:23" ht="13.5" customHeight="1" x14ac:dyDescent="0.35">
      <c r="G126" s="2"/>
      <c r="H126" s="2"/>
      <c r="I126" s="2"/>
      <c r="J126" s="2"/>
      <c r="K126" s="2"/>
      <c r="S126" s="2"/>
      <c r="T126" s="2"/>
      <c r="U126" s="2"/>
      <c r="V126" s="2"/>
      <c r="W126" s="2"/>
    </row>
    <row r="127" spans="1:23" ht="13.5" customHeight="1" x14ac:dyDescent="0.35">
      <c r="G127" s="2"/>
      <c r="H127" s="2"/>
      <c r="I127" s="2"/>
      <c r="J127" s="2"/>
      <c r="K127" s="2"/>
      <c r="S127" s="2"/>
      <c r="T127" s="2"/>
      <c r="U127" s="2"/>
      <c r="V127" s="2"/>
      <c r="W127" s="2"/>
    </row>
    <row r="128" spans="1:23" ht="13.5" customHeight="1" x14ac:dyDescent="0.35">
      <c r="J128" s="2"/>
      <c r="K128" s="2"/>
      <c r="V128" s="2"/>
      <c r="W128" s="2"/>
    </row>
    <row r="129" spans="1:23" ht="13.5" customHeight="1" x14ac:dyDescent="0.35">
      <c r="J129" s="2"/>
      <c r="K129" s="2"/>
      <c r="V129" s="2"/>
      <c r="W129" s="2"/>
    </row>
    <row r="130" spans="1:23" ht="13.5" customHeight="1" x14ac:dyDescent="0.35"/>
    <row r="131" spans="1:23" ht="13.5" customHeight="1" x14ac:dyDescent="0.35">
      <c r="A131" s="1" t="str">
        <f>sections!B13</f>
        <v>NOR Maureen Woods</v>
      </c>
      <c r="M131" s="1" t="str">
        <f>sections!B14</f>
        <v>TGA Annah Young</v>
      </c>
    </row>
    <row r="132" spans="1:23" ht="13.5" customHeight="1" x14ac:dyDescent="0.35">
      <c r="A132" s="1" t="s">
        <v>0</v>
      </c>
      <c r="F132" s="1" t="s">
        <v>1</v>
      </c>
      <c r="I132" s="1" t="s">
        <v>31</v>
      </c>
      <c r="M132" s="1" t="s">
        <v>0</v>
      </c>
      <c r="R132" s="1" t="s">
        <v>1</v>
      </c>
      <c r="U132" s="1" t="s">
        <v>32</v>
      </c>
    </row>
    <row r="133" spans="1:23" ht="13.5" customHeight="1" x14ac:dyDescent="0.35">
      <c r="A133" s="1" t="s">
        <v>6</v>
      </c>
      <c r="B133" s="1" t="s">
        <v>8</v>
      </c>
      <c r="C133" s="1" t="s">
        <v>5</v>
      </c>
      <c r="D133" s="1" t="s">
        <v>12</v>
      </c>
      <c r="E133" s="1" t="s">
        <v>4</v>
      </c>
      <c r="F133" s="2">
        <v>64</v>
      </c>
      <c r="G133" s="2">
        <v>32</v>
      </c>
      <c r="H133" s="2">
        <v>16</v>
      </c>
      <c r="I133" s="2" t="s">
        <v>9</v>
      </c>
      <c r="J133" s="2" t="s">
        <v>10</v>
      </c>
      <c r="K133" s="2" t="s">
        <v>11</v>
      </c>
      <c r="M133" s="1" t="s">
        <v>7</v>
      </c>
      <c r="N133" s="1" t="s">
        <v>4</v>
      </c>
      <c r="O133" s="1" t="s">
        <v>12</v>
      </c>
      <c r="P133" s="1" t="s">
        <v>8</v>
      </c>
      <c r="Q133" s="1" t="s">
        <v>5</v>
      </c>
      <c r="R133" s="2">
        <v>64</v>
      </c>
      <c r="S133" s="2">
        <v>32</v>
      </c>
      <c r="T133" s="2">
        <v>16</v>
      </c>
      <c r="U133" s="2" t="s">
        <v>9</v>
      </c>
      <c r="V133" s="2" t="s">
        <v>10</v>
      </c>
      <c r="W133" s="2" t="s">
        <v>11</v>
      </c>
    </row>
    <row r="134" spans="1:23" ht="13.5" customHeight="1" x14ac:dyDescent="0.35">
      <c r="A134" s="2"/>
      <c r="B134" s="2"/>
      <c r="C134" s="2"/>
      <c r="D134" s="2"/>
      <c r="E134" s="2"/>
      <c r="F134" s="2"/>
      <c r="G134" s="2"/>
      <c r="H134" s="2"/>
      <c r="I134" s="2"/>
      <c r="J134" s="2"/>
      <c r="K134" s="2"/>
      <c r="M134" s="2"/>
      <c r="N134" s="2"/>
      <c r="O134" s="2"/>
      <c r="P134" s="2"/>
      <c r="Q134" s="2"/>
      <c r="R134" s="2"/>
      <c r="S134" s="2"/>
      <c r="T134" s="2"/>
      <c r="U134" s="2"/>
      <c r="V134" s="2"/>
      <c r="W134" s="2"/>
    </row>
    <row r="135" spans="1:23" ht="13.5" customHeight="1" x14ac:dyDescent="0.35">
      <c r="A135" s="2"/>
      <c r="B135" s="2"/>
      <c r="C135" s="2"/>
      <c r="D135" s="2"/>
      <c r="E135" s="2"/>
      <c r="F135" s="2"/>
      <c r="G135" s="2"/>
      <c r="H135" s="2"/>
      <c r="I135" s="2"/>
      <c r="J135" s="2"/>
      <c r="K135" s="2"/>
      <c r="M135" s="2"/>
      <c r="N135" s="2"/>
      <c r="O135" s="2"/>
      <c r="P135" s="2"/>
      <c r="Q135" s="2"/>
      <c r="R135" s="2"/>
      <c r="S135" s="2"/>
      <c r="T135" s="2"/>
      <c r="U135" s="2"/>
      <c r="V135" s="2"/>
      <c r="W135" s="2"/>
    </row>
    <row r="136" spans="1:23" ht="13.5" customHeight="1" x14ac:dyDescent="0.35">
      <c r="A136" s="2"/>
      <c r="B136" s="2"/>
      <c r="C136" s="2"/>
      <c r="D136" s="2"/>
      <c r="E136" s="2"/>
      <c r="F136" s="2"/>
      <c r="G136" s="2"/>
      <c r="H136" s="2"/>
      <c r="I136" s="2"/>
      <c r="J136" s="2"/>
      <c r="K136" s="2"/>
      <c r="M136" s="2"/>
      <c r="N136" s="2"/>
      <c r="O136" s="2"/>
      <c r="P136" s="2"/>
      <c r="Q136" s="2"/>
      <c r="R136" s="2"/>
      <c r="S136" s="2"/>
      <c r="T136" s="2"/>
      <c r="U136" s="2"/>
      <c r="V136" s="2"/>
      <c r="W136" s="2"/>
    </row>
    <row r="137" spans="1:23" ht="13.5" customHeight="1" x14ac:dyDescent="0.35">
      <c r="A137" s="2"/>
      <c r="B137" s="2"/>
      <c r="C137" s="2"/>
      <c r="D137" s="2"/>
      <c r="E137" s="2"/>
      <c r="F137" s="2"/>
      <c r="G137" s="2"/>
      <c r="H137" s="2"/>
      <c r="I137" s="2"/>
      <c r="J137" s="2"/>
      <c r="K137" s="2"/>
      <c r="M137" s="2"/>
      <c r="N137" s="2"/>
      <c r="O137" s="2"/>
      <c r="P137" s="2"/>
      <c r="Q137" s="2"/>
      <c r="R137" s="2"/>
      <c r="S137" s="2"/>
      <c r="T137" s="2"/>
      <c r="U137" s="2"/>
      <c r="V137" s="2"/>
      <c r="W137" s="2"/>
    </row>
    <row r="138" spans="1:23" ht="13.5" customHeight="1" x14ac:dyDescent="0.35">
      <c r="A138" s="2"/>
      <c r="B138" s="2"/>
      <c r="C138" s="2"/>
      <c r="D138" s="2"/>
      <c r="E138" s="2"/>
      <c r="F138" s="2"/>
      <c r="G138" s="2"/>
      <c r="H138" s="2"/>
      <c r="I138" s="2"/>
      <c r="J138" s="2"/>
      <c r="K138" s="2"/>
      <c r="M138" s="2"/>
      <c r="N138" s="2"/>
      <c r="O138" s="2"/>
      <c r="P138" s="2"/>
      <c r="Q138" s="2"/>
      <c r="R138" s="2"/>
      <c r="S138" s="2"/>
      <c r="T138" s="2"/>
      <c r="U138" s="2"/>
      <c r="V138" s="2"/>
      <c r="W138" s="2"/>
    </row>
    <row r="139" spans="1:23" ht="13.5" customHeight="1" x14ac:dyDescent="0.35">
      <c r="G139" s="2"/>
      <c r="H139" s="2"/>
      <c r="I139" s="2"/>
      <c r="J139" s="2"/>
      <c r="K139" s="2"/>
      <c r="S139" s="2"/>
      <c r="T139" s="2"/>
      <c r="U139" s="2"/>
      <c r="V139" s="2"/>
      <c r="W139" s="2"/>
    </row>
    <row r="140" spans="1:23" ht="13.5" customHeight="1" x14ac:dyDescent="0.35">
      <c r="G140" s="2"/>
      <c r="H140" s="2"/>
      <c r="I140" s="2"/>
      <c r="J140" s="2"/>
      <c r="K140" s="2"/>
      <c r="S140" s="2"/>
      <c r="T140" s="2"/>
      <c r="U140" s="2"/>
      <c r="V140" s="2"/>
      <c r="W140" s="2"/>
    </row>
    <row r="141" spans="1:23" ht="13.5" customHeight="1" x14ac:dyDescent="0.35">
      <c r="J141" s="2"/>
      <c r="K141" s="2"/>
      <c r="V141" s="2"/>
      <c r="W141" s="2"/>
    </row>
    <row r="142" spans="1:23" ht="13.5" customHeight="1" x14ac:dyDescent="0.35">
      <c r="J142" s="2"/>
      <c r="K142" s="2"/>
      <c r="V142" s="2"/>
      <c r="W142" s="2"/>
    </row>
    <row r="143" spans="1:23" ht="13.5" customHeight="1" x14ac:dyDescent="0.35"/>
    <row r="144" spans="1:23" ht="13.5" customHeight="1" x14ac:dyDescent="0.35">
      <c r="A144" s="1" t="str">
        <f>sections!B15</f>
        <v>PAT Janice Whiteside</v>
      </c>
      <c r="M144" s="1" t="str">
        <f>sections!B16</f>
        <v>WCC Katrina Tahana</v>
      </c>
    </row>
    <row r="145" spans="1:23" ht="13.5" customHeight="1" x14ac:dyDescent="0.35">
      <c r="A145" s="1" t="s">
        <v>0</v>
      </c>
      <c r="F145" s="1" t="s">
        <v>1</v>
      </c>
      <c r="I145" s="1" t="s">
        <v>33</v>
      </c>
      <c r="M145" s="1" t="s">
        <v>0</v>
      </c>
      <c r="R145" s="1" t="s">
        <v>1</v>
      </c>
      <c r="U145" s="1" t="s">
        <v>34</v>
      </c>
    </row>
    <row r="146" spans="1:23" ht="13.5" customHeight="1" x14ac:dyDescent="0.35">
      <c r="A146" s="1" t="s">
        <v>8</v>
      </c>
      <c r="B146" s="1" t="s">
        <v>12</v>
      </c>
      <c r="C146" s="1" t="s">
        <v>7</v>
      </c>
      <c r="D146" s="1" t="s">
        <v>4</v>
      </c>
      <c r="E146" s="1" t="s">
        <v>6</v>
      </c>
      <c r="F146" s="2">
        <v>64</v>
      </c>
      <c r="G146" s="2">
        <v>32</v>
      </c>
      <c r="H146" s="2">
        <v>16</v>
      </c>
      <c r="I146" s="2" t="s">
        <v>9</v>
      </c>
      <c r="J146" s="2" t="s">
        <v>10</v>
      </c>
      <c r="K146" s="2" t="s">
        <v>11</v>
      </c>
      <c r="M146" s="1" t="s">
        <v>12</v>
      </c>
      <c r="N146" s="1" t="s">
        <v>6</v>
      </c>
      <c r="O146" s="1" t="s">
        <v>8</v>
      </c>
      <c r="P146" s="1" t="s">
        <v>5</v>
      </c>
      <c r="Q146" s="1" t="s">
        <v>7</v>
      </c>
      <c r="R146" s="2">
        <v>64</v>
      </c>
      <c r="S146" s="2">
        <v>32</v>
      </c>
      <c r="T146" s="2">
        <v>16</v>
      </c>
      <c r="U146" s="2" t="s">
        <v>9</v>
      </c>
      <c r="V146" s="2" t="s">
        <v>10</v>
      </c>
      <c r="W146" s="2" t="s">
        <v>11</v>
      </c>
    </row>
    <row r="147" spans="1:23" ht="13.5" customHeight="1" x14ac:dyDescent="0.35">
      <c r="A147" s="2"/>
      <c r="B147" s="2"/>
      <c r="C147" s="2"/>
      <c r="D147" s="2"/>
      <c r="E147" s="2"/>
      <c r="F147" s="2"/>
      <c r="G147" s="2"/>
      <c r="H147" s="2"/>
      <c r="I147" s="2"/>
      <c r="J147" s="2"/>
      <c r="K147" s="2"/>
      <c r="M147" s="2"/>
      <c r="N147" s="2"/>
      <c r="O147" s="2"/>
      <c r="P147" s="2"/>
      <c r="Q147" s="2"/>
      <c r="R147" s="2"/>
      <c r="S147" s="2"/>
      <c r="T147" s="2"/>
      <c r="U147" s="2"/>
      <c r="V147" s="2"/>
      <c r="W147" s="2"/>
    </row>
    <row r="148" spans="1:23" ht="13.5" customHeight="1" x14ac:dyDescent="0.35">
      <c r="A148" s="2"/>
      <c r="B148" s="2"/>
      <c r="C148" s="2"/>
      <c r="D148" s="2"/>
      <c r="E148" s="2"/>
      <c r="F148" s="2"/>
      <c r="G148" s="2"/>
      <c r="H148" s="2"/>
      <c r="I148" s="2"/>
      <c r="J148" s="2"/>
      <c r="K148" s="2"/>
      <c r="M148" s="2"/>
      <c r="N148" s="2"/>
      <c r="O148" s="2"/>
      <c r="P148" s="2"/>
      <c r="Q148" s="2"/>
      <c r="R148" s="2"/>
      <c r="S148" s="2"/>
      <c r="T148" s="2"/>
      <c r="U148" s="2"/>
      <c r="V148" s="2"/>
      <c r="W148" s="2"/>
    </row>
    <row r="149" spans="1:23" ht="13.5" customHeight="1" x14ac:dyDescent="0.35">
      <c r="A149" s="2"/>
      <c r="B149" s="2"/>
      <c r="C149" s="2"/>
      <c r="D149" s="2"/>
      <c r="E149" s="2"/>
      <c r="F149" s="2"/>
      <c r="G149" s="2"/>
      <c r="H149" s="2"/>
      <c r="I149" s="2"/>
      <c r="J149" s="2"/>
      <c r="K149" s="2"/>
      <c r="M149" s="2"/>
      <c r="N149" s="2"/>
      <c r="O149" s="2"/>
      <c r="P149" s="2"/>
      <c r="Q149" s="2"/>
      <c r="R149" s="2"/>
      <c r="S149" s="2"/>
      <c r="T149" s="2"/>
      <c r="U149" s="2"/>
      <c r="V149" s="2"/>
      <c r="W149" s="2"/>
    </row>
    <row r="150" spans="1:23" ht="13.5" customHeight="1" x14ac:dyDescent="0.35">
      <c r="A150" s="2"/>
      <c r="B150" s="2"/>
      <c r="C150" s="2"/>
      <c r="D150" s="2"/>
      <c r="E150" s="2"/>
      <c r="F150" s="2"/>
      <c r="G150" s="2"/>
      <c r="H150" s="2"/>
      <c r="I150" s="2"/>
      <c r="J150" s="2"/>
      <c r="K150" s="2"/>
      <c r="M150" s="2"/>
      <c r="N150" s="2"/>
      <c r="O150" s="2"/>
      <c r="P150" s="2"/>
      <c r="Q150" s="2"/>
      <c r="R150" s="2"/>
      <c r="S150" s="2"/>
      <c r="T150" s="2"/>
      <c r="U150" s="2"/>
      <c r="V150" s="2"/>
      <c r="W150" s="2"/>
    </row>
    <row r="151" spans="1:23" ht="13.5" customHeight="1" x14ac:dyDescent="0.35">
      <c r="A151" s="2"/>
      <c r="B151" s="2"/>
      <c r="C151" s="2"/>
      <c r="D151" s="2"/>
      <c r="E151" s="2"/>
      <c r="F151" s="2"/>
      <c r="G151" s="2"/>
      <c r="H151" s="2"/>
      <c r="I151" s="2"/>
      <c r="J151" s="2"/>
      <c r="K151" s="2"/>
      <c r="M151" s="2"/>
      <c r="N151" s="2"/>
      <c r="O151" s="2"/>
      <c r="P151" s="2"/>
      <c r="Q151" s="2"/>
      <c r="R151" s="2"/>
      <c r="S151" s="2"/>
      <c r="T151" s="2"/>
      <c r="U151" s="2"/>
      <c r="V151" s="2"/>
      <c r="W151" s="2"/>
    </row>
    <row r="152" spans="1:23" ht="13.5" customHeight="1" x14ac:dyDescent="0.35">
      <c r="G152" s="2"/>
      <c r="H152" s="2"/>
      <c r="I152" s="2"/>
      <c r="J152" s="2"/>
      <c r="K152" s="2"/>
      <c r="S152" s="2"/>
      <c r="T152" s="2"/>
      <c r="U152" s="2"/>
      <c r="V152" s="2"/>
      <c r="W152" s="2"/>
    </row>
    <row r="153" spans="1:23" ht="13.5" customHeight="1" x14ac:dyDescent="0.35">
      <c r="G153" s="2"/>
      <c r="H153" s="2"/>
      <c r="I153" s="2"/>
      <c r="J153" s="2"/>
      <c r="K153" s="2"/>
      <c r="S153" s="2"/>
      <c r="T153" s="2"/>
      <c r="U153" s="2"/>
      <c r="V153" s="2"/>
      <c r="W153" s="2"/>
    </row>
    <row r="154" spans="1:23" ht="13.5" customHeight="1" x14ac:dyDescent="0.35">
      <c r="J154" s="2"/>
      <c r="K154" s="2"/>
      <c r="V154" s="2"/>
      <c r="W154" s="2"/>
    </row>
    <row r="155" spans="1:23" ht="13.5" customHeight="1" x14ac:dyDescent="0.35">
      <c r="J155" s="2"/>
      <c r="K155" s="2"/>
      <c r="V155" s="2"/>
      <c r="W155" s="2"/>
    </row>
    <row r="156" spans="1:23" ht="13.5" customHeight="1" x14ac:dyDescent="0.35"/>
    <row r="157" spans="1:23" ht="13.5" customHeight="1" x14ac:dyDescent="0.35">
      <c r="A157" s="1" t="str">
        <f>sections!D11</f>
        <v>SWA Temple Geayley</v>
      </c>
      <c r="M157" s="1" t="str">
        <f>sections!D12</f>
        <v>GERSA Leilani Alderson</v>
      </c>
    </row>
    <row r="158" spans="1:23" ht="13.5" customHeight="1" x14ac:dyDescent="0.35">
      <c r="A158" s="1" t="s">
        <v>0</v>
      </c>
      <c r="F158" s="1" t="s">
        <v>1</v>
      </c>
      <c r="I158" s="1" t="s">
        <v>35</v>
      </c>
      <c r="M158" s="1" t="s">
        <v>0</v>
      </c>
      <c r="R158" s="1" t="s">
        <v>1</v>
      </c>
      <c r="U158" s="1" t="s">
        <v>36</v>
      </c>
    </row>
    <row r="159" spans="1:23" ht="13.5" customHeight="1" x14ac:dyDescent="0.35">
      <c r="A159" s="1" t="s">
        <v>4</v>
      </c>
      <c r="B159" s="1" t="s">
        <v>5</v>
      </c>
      <c r="C159" s="1" t="s">
        <v>6</v>
      </c>
      <c r="D159" s="1" t="s">
        <v>7</v>
      </c>
      <c r="E159" s="1" t="s">
        <v>8</v>
      </c>
      <c r="F159" s="2">
        <v>64</v>
      </c>
      <c r="G159" s="2">
        <v>32</v>
      </c>
      <c r="H159" s="2">
        <v>16</v>
      </c>
      <c r="I159" s="2" t="s">
        <v>9</v>
      </c>
      <c r="J159" s="2" t="s">
        <v>10</v>
      </c>
      <c r="K159" s="2" t="s">
        <v>11</v>
      </c>
      <c r="M159" s="1" t="s">
        <v>5</v>
      </c>
      <c r="N159" s="1" t="s">
        <v>7</v>
      </c>
      <c r="O159" s="1" t="s">
        <v>4</v>
      </c>
      <c r="P159" s="1" t="s">
        <v>6</v>
      </c>
      <c r="Q159" s="1" t="s">
        <v>12</v>
      </c>
      <c r="R159" s="2">
        <v>64</v>
      </c>
      <c r="S159" s="2">
        <v>32</v>
      </c>
      <c r="T159" s="2">
        <v>16</v>
      </c>
      <c r="U159" s="2" t="s">
        <v>9</v>
      </c>
      <c r="V159" s="2" t="s">
        <v>10</v>
      </c>
      <c r="W159" s="2" t="s">
        <v>11</v>
      </c>
    </row>
    <row r="160" spans="1:23" ht="13.5" customHeight="1" x14ac:dyDescent="0.35">
      <c r="A160" s="2"/>
      <c r="B160" s="2"/>
      <c r="C160" s="2"/>
      <c r="D160" s="2"/>
      <c r="E160" s="2"/>
      <c r="F160" s="2"/>
      <c r="G160" s="2"/>
      <c r="H160" s="2"/>
      <c r="I160" s="2"/>
      <c r="J160" s="2"/>
      <c r="K160" s="2"/>
      <c r="M160" s="2"/>
      <c r="N160" s="2"/>
      <c r="O160" s="2"/>
      <c r="P160" s="2"/>
      <c r="Q160" s="2"/>
      <c r="R160" s="2"/>
      <c r="S160" s="2"/>
      <c r="T160" s="2"/>
      <c r="U160" s="2"/>
      <c r="V160" s="2"/>
      <c r="W160" s="2"/>
    </row>
    <row r="161" spans="1:23" ht="13.5" customHeight="1" x14ac:dyDescent="0.35">
      <c r="A161" s="2"/>
      <c r="B161" s="2"/>
      <c r="C161" s="2"/>
      <c r="D161" s="2"/>
      <c r="E161" s="2"/>
      <c r="F161" s="2"/>
      <c r="G161" s="2"/>
      <c r="H161" s="2"/>
      <c r="I161" s="2"/>
      <c r="J161" s="2"/>
      <c r="K161" s="2"/>
      <c r="M161" s="2"/>
      <c r="N161" s="2"/>
      <c r="O161" s="2"/>
      <c r="P161" s="2"/>
      <c r="Q161" s="2"/>
      <c r="R161" s="2"/>
      <c r="S161" s="2"/>
      <c r="T161" s="2"/>
      <c r="U161" s="2"/>
      <c r="V161" s="2"/>
      <c r="W161" s="2"/>
    </row>
    <row r="162" spans="1:23" ht="13.5" customHeight="1" x14ac:dyDescent="0.35">
      <c r="A162" s="2"/>
      <c r="B162" s="2"/>
      <c r="C162" s="2"/>
      <c r="D162" s="2"/>
      <c r="E162" s="2"/>
      <c r="F162" s="2"/>
      <c r="G162" s="2"/>
      <c r="H162" s="2"/>
      <c r="I162" s="2"/>
      <c r="J162" s="2"/>
      <c r="K162" s="2"/>
      <c r="M162" s="2"/>
      <c r="N162" s="2"/>
      <c r="O162" s="2"/>
      <c r="P162" s="2"/>
      <c r="Q162" s="2"/>
      <c r="R162" s="2"/>
      <c r="S162" s="2"/>
      <c r="T162" s="2"/>
      <c r="U162" s="2"/>
      <c r="V162" s="2"/>
      <c r="W162" s="2"/>
    </row>
    <row r="163" spans="1:23" ht="13.5" customHeight="1" x14ac:dyDescent="0.35">
      <c r="A163" s="2"/>
      <c r="B163" s="2"/>
      <c r="C163" s="2"/>
      <c r="D163" s="2"/>
      <c r="E163" s="2"/>
      <c r="F163" s="2"/>
      <c r="G163" s="2"/>
      <c r="H163" s="2"/>
      <c r="I163" s="2"/>
      <c r="J163" s="2"/>
      <c r="K163" s="2"/>
      <c r="M163" s="2"/>
      <c r="N163" s="2"/>
      <c r="O163" s="2"/>
      <c r="P163" s="2"/>
      <c r="Q163" s="2"/>
      <c r="R163" s="2"/>
      <c r="S163" s="2"/>
      <c r="T163" s="2"/>
      <c r="U163" s="2"/>
      <c r="V163" s="2"/>
      <c r="W163" s="2"/>
    </row>
    <row r="164" spans="1:23" ht="13.5" customHeight="1" x14ac:dyDescent="0.35">
      <c r="A164" s="2"/>
      <c r="B164" s="2"/>
      <c r="C164" s="2"/>
      <c r="D164" s="2"/>
      <c r="E164" s="2"/>
      <c r="F164" s="2"/>
      <c r="G164" s="2"/>
      <c r="H164" s="2"/>
      <c r="I164" s="2"/>
      <c r="J164" s="2"/>
      <c r="K164" s="2"/>
      <c r="M164" s="2"/>
      <c r="N164" s="2"/>
      <c r="O164" s="2"/>
      <c r="P164" s="2"/>
      <c r="Q164" s="2"/>
      <c r="R164" s="2"/>
      <c r="S164" s="2"/>
      <c r="T164" s="2"/>
      <c r="U164" s="2"/>
      <c r="V164" s="2"/>
      <c r="W164" s="2"/>
    </row>
    <row r="165" spans="1:23" ht="13.5" customHeight="1" x14ac:dyDescent="0.35">
      <c r="G165" s="2"/>
      <c r="H165" s="2"/>
      <c r="I165" s="2"/>
      <c r="J165" s="2"/>
      <c r="K165" s="2"/>
      <c r="S165" s="2"/>
      <c r="T165" s="2"/>
      <c r="U165" s="2"/>
      <c r="V165" s="2"/>
      <c r="W165" s="2"/>
    </row>
    <row r="166" spans="1:23" ht="13.5" customHeight="1" x14ac:dyDescent="0.35">
      <c r="G166" s="2"/>
      <c r="H166" s="2"/>
      <c r="I166" s="2"/>
      <c r="J166" s="2"/>
      <c r="K166" s="2"/>
      <c r="S166" s="2"/>
      <c r="T166" s="2"/>
      <c r="U166" s="2"/>
      <c r="V166" s="2"/>
      <c r="W166" s="2"/>
    </row>
    <row r="167" spans="1:23" ht="13.5" customHeight="1" x14ac:dyDescent="0.35">
      <c r="J167" s="2"/>
      <c r="K167" s="2"/>
      <c r="V167" s="2"/>
      <c r="W167" s="2"/>
    </row>
    <row r="168" spans="1:23" ht="13.5" customHeight="1" x14ac:dyDescent="0.35">
      <c r="J168" s="2"/>
      <c r="K168" s="2"/>
      <c r="V168" s="2"/>
      <c r="W168" s="2"/>
    </row>
    <row r="169" spans="1:23" ht="13.5" customHeight="1" x14ac:dyDescent="0.35"/>
    <row r="170" spans="1:23" ht="13.5" customHeight="1" x14ac:dyDescent="0.35">
      <c r="A170" s="1" t="str">
        <f>sections!D13</f>
        <v>OTA Lani Pakieto</v>
      </c>
      <c r="M170" s="1" t="str">
        <f>sections!D14</f>
        <v>TGA Lil Saunders</v>
      </c>
    </row>
    <row r="171" spans="1:23" ht="13.5" customHeight="1" x14ac:dyDescent="0.35">
      <c r="A171" s="1" t="s">
        <v>0</v>
      </c>
      <c r="F171" s="1" t="s">
        <v>1</v>
      </c>
      <c r="I171" s="1" t="s">
        <v>37</v>
      </c>
      <c r="M171" s="1" t="s">
        <v>0</v>
      </c>
      <c r="R171" s="1" t="s">
        <v>1</v>
      </c>
      <c r="U171" s="1" t="s">
        <v>38</v>
      </c>
    </row>
    <row r="172" spans="1:23" ht="13.5" customHeight="1" x14ac:dyDescent="0.35">
      <c r="A172" s="1" t="s">
        <v>6</v>
      </c>
      <c r="B172" s="1" t="s">
        <v>8</v>
      </c>
      <c r="C172" s="1" t="s">
        <v>5</v>
      </c>
      <c r="D172" s="1" t="s">
        <v>12</v>
      </c>
      <c r="E172" s="1" t="s">
        <v>4</v>
      </c>
      <c r="F172" s="2">
        <v>64</v>
      </c>
      <c r="G172" s="2">
        <v>32</v>
      </c>
      <c r="H172" s="2">
        <v>16</v>
      </c>
      <c r="I172" s="2" t="s">
        <v>9</v>
      </c>
      <c r="J172" s="2" t="s">
        <v>10</v>
      </c>
      <c r="K172" s="2" t="s">
        <v>11</v>
      </c>
      <c r="M172" s="1" t="s">
        <v>7</v>
      </c>
      <c r="N172" s="1" t="s">
        <v>4</v>
      </c>
      <c r="O172" s="1" t="s">
        <v>12</v>
      </c>
      <c r="P172" s="1" t="s">
        <v>8</v>
      </c>
      <c r="Q172" s="1" t="s">
        <v>5</v>
      </c>
      <c r="R172" s="2">
        <v>64</v>
      </c>
      <c r="S172" s="2">
        <v>32</v>
      </c>
      <c r="T172" s="2">
        <v>16</v>
      </c>
      <c r="U172" s="2" t="s">
        <v>9</v>
      </c>
      <c r="V172" s="2" t="s">
        <v>10</v>
      </c>
      <c r="W172" s="2" t="s">
        <v>11</v>
      </c>
    </row>
    <row r="173" spans="1:23" ht="13.5" customHeight="1" x14ac:dyDescent="0.35">
      <c r="A173" s="2"/>
      <c r="B173" s="2"/>
      <c r="C173" s="2"/>
      <c r="D173" s="2"/>
      <c r="E173" s="2"/>
      <c r="F173" s="2"/>
      <c r="G173" s="2"/>
      <c r="H173" s="2"/>
      <c r="I173" s="2"/>
      <c r="J173" s="2"/>
      <c r="K173" s="2"/>
      <c r="M173" s="2"/>
      <c r="N173" s="2"/>
      <c r="O173" s="2"/>
      <c r="P173" s="2"/>
      <c r="Q173" s="2"/>
      <c r="R173" s="2"/>
      <c r="S173" s="2"/>
      <c r="T173" s="2"/>
      <c r="U173" s="2"/>
      <c r="V173" s="2"/>
      <c r="W173" s="2"/>
    </row>
    <row r="174" spans="1:23" ht="13.5" customHeight="1" x14ac:dyDescent="0.35">
      <c r="A174" s="2"/>
      <c r="B174" s="2"/>
      <c r="C174" s="2"/>
      <c r="D174" s="2"/>
      <c r="E174" s="2"/>
      <c r="F174" s="2"/>
      <c r="G174" s="2"/>
      <c r="H174" s="2"/>
      <c r="I174" s="2"/>
      <c r="J174" s="2"/>
      <c r="K174" s="2"/>
      <c r="M174" s="2"/>
      <c r="N174" s="2"/>
      <c r="O174" s="2"/>
      <c r="P174" s="2"/>
      <c r="Q174" s="2"/>
      <c r="R174" s="2"/>
      <c r="S174" s="2"/>
      <c r="T174" s="2"/>
      <c r="U174" s="2"/>
      <c r="V174" s="2"/>
      <c r="W174" s="2"/>
    </row>
    <row r="175" spans="1:23" ht="13.5" customHeight="1" x14ac:dyDescent="0.35">
      <c r="A175" s="2"/>
      <c r="B175" s="2"/>
      <c r="C175" s="2"/>
      <c r="D175" s="2"/>
      <c r="E175" s="2"/>
      <c r="F175" s="2"/>
      <c r="G175" s="2"/>
      <c r="H175" s="2"/>
      <c r="I175" s="2"/>
      <c r="J175" s="2"/>
      <c r="K175" s="2"/>
      <c r="M175" s="2"/>
      <c r="N175" s="2"/>
      <c r="O175" s="2"/>
      <c r="P175" s="2"/>
      <c r="Q175" s="2"/>
      <c r="R175" s="2"/>
      <c r="S175" s="2"/>
      <c r="T175" s="2"/>
      <c r="U175" s="2"/>
      <c r="V175" s="2"/>
      <c r="W175" s="2"/>
    </row>
    <row r="176" spans="1:23" ht="13.5" customHeight="1" x14ac:dyDescent="0.35">
      <c r="A176" s="2"/>
      <c r="B176" s="2"/>
      <c r="C176" s="2"/>
      <c r="D176" s="2"/>
      <c r="E176" s="2"/>
      <c r="F176" s="2"/>
      <c r="G176" s="2"/>
      <c r="H176" s="2"/>
      <c r="I176" s="2"/>
      <c r="J176" s="2"/>
      <c r="K176" s="2"/>
      <c r="M176" s="2"/>
      <c r="N176" s="2"/>
      <c r="O176" s="2"/>
      <c r="P176" s="2"/>
      <c r="Q176" s="2"/>
      <c r="R176" s="2"/>
      <c r="S176" s="2"/>
      <c r="T176" s="2"/>
      <c r="U176" s="2"/>
      <c r="V176" s="2"/>
      <c r="W176" s="2"/>
    </row>
    <row r="177" spans="1:23" ht="13.5" customHeight="1" x14ac:dyDescent="0.35">
      <c r="A177" s="2"/>
      <c r="B177" s="2"/>
      <c r="C177" s="2"/>
      <c r="D177" s="2"/>
      <c r="E177" s="2"/>
      <c r="F177" s="2"/>
      <c r="G177" s="2"/>
      <c r="H177" s="2"/>
      <c r="I177" s="2"/>
      <c r="J177" s="2"/>
      <c r="K177" s="2"/>
      <c r="M177" s="2"/>
      <c r="N177" s="2"/>
      <c r="O177" s="2"/>
      <c r="P177" s="2"/>
      <c r="Q177" s="2"/>
      <c r="R177" s="2"/>
      <c r="S177" s="2"/>
      <c r="T177" s="2"/>
      <c r="U177" s="2"/>
      <c r="V177" s="2"/>
      <c r="W177" s="2"/>
    </row>
    <row r="178" spans="1:23" ht="13.5" customHeight="1" x14ac:dyDescent="0.35">
      <c r="G178" s="2"/>
      <c r="H178" s="2"/>
      <c r="I178" s="2"/>
      <c r="J178" s="2"/>
      <c r="K178" s="2"/>
      <c r="S178" s="2"/>
      <c r="T178" s="2"/>
      <c r="U178" s="2"/>
      <c r="V178" s="2"/>
      <c r="W178" s="2"/>
    </row>
    <row r="179" spans="1:23" ht="13.5" customHeight="1" x14ac:dyDescent="0.35">
      <c r="G179" s="2"/>
      <c r="H179" s="2"/>
      <c r="I179" s="2"/>
      <c r="J179" s="2"/>
      <c r="K179" s="2"/>
      <c r="S179" s="2"/>
      <c r="T179" s="2"/>
      <c r="U179" s="2"/>
      <c r="V179" s="2"/>
      <c r="W179" s="2"/>
    </row>
    <row r="180" spans="1:23" ht="13.5" customHeight="1" x14ac:dyDescent="0.35">
      <c r="J180" s="2"/>
      <c r="K180" s="2"/>
      <c r="V180" s="2"/>
      <c r="W180" s="2"/>
    </row>
    <row r="181" spans="1:23" ht="13.5" customHeight="1" x14ac:dyDescent="0.35">
      <c r="J181" s="2"/>
      <c r="K181" s="2"/>
      <c r="V181" s="2"/>
      <c r="W181" s="2"/>
    </row>
    <row r="182" spans="1:23" ht="13.5" customHeight="1" x14ac:dyDescent="0.35"/>
    <row r="183" spans="1:23" ht="13.5" customHeight="1" x14ac:dyDescent="0.35">
      <c r="A183" s="1" t="str">
        <f>sections!D15</f>
        <v>MNU Karen Amiria</v>
      </c>
      <c r="M183" s="1" t="str">
        <f>sections!D16</f>
        <v>MAN Ada Rawiri</v>
      </c>
    </row>
    <row r="184" spans="1:23" ht="13.5" customHeight="1" x14ac:dyDescent="0.35">
      <c r="A184" s="1" t="s">
        <v>0</v>
      </c>
      <c r="F184" s="1" t="s">
        <v>1</v>
      </c>
      <c r="I184" s="1" t="s">
        <v>39</v>
      </c>
      <c r="M184" s="1" t="s">
        <v>0</v>
      </c>
      <c r="R184" s="1" t="s">
        <v>1</v>
      </c>
      <c r="U184" s="1" t="s">
        <v>40</v>
      </c>
    </row>
    <row r="185" spans="1:23" ht="13.5" customHeight="1" x14ac:dyDescent="0.35">
      <c r="A185" s="1" t="s">
        <v>8</v>
      </c>
      <c r="B185" s="1" t="s">
        <v>12</v>
      </c>
      <c r="C185" s="1" t="s">
        <v>7</v>
      </c>
      <c r="D185" s="1" t="s">
        <v>4</v>
      </c>
      <c r="E185" s="1" t="s">
        <v>6</v>
      </c>
      <c r="F185" s="2">
        <v>64</v>
      </c>
      <c r="G185" s="2">
        <v>32</v>
      </c>
      <c r="H185" s="2">
        <v>16</v>
      </c>
      <c r="I185" s="2" t="s">
        <v>9</v>
      </c>
      <c r="J185" s="2" t="s">
        <v>10</v>
      </c>
      <c r="K185" s="2" t="s">
        <v>11</v>
      </c>
      <c r="M185" s="1" t="s">
        <v>12</v>
      </c>
      <c r="N185" s="1" t="s">
        <v>6</v>
      </c>
      <c r="O185" s="1" t="s">
        <v>8</v>
      </c>
      <c r="P185" s="1" t="s">
        <v>5</v>
      </c>
      <c r="Q185" s="1" t="s">
        <v>7</v>
      </c>
      <c r="R185" s="2">
        <v>64</v>
      </c>
      <c r="S185" s="2">
        <v>32</v>
      </c>
      <c r="T185" s="2">
        <v>16</v>
      </c>
      <c r="U185" s="2" t="s">
        <v>9</v>
      </c>
      <c r="V185" s="2" t="s">
        <v>10</v>
      </c>
      <c r="W185" s="2" t="s">
        <v>11</v>
      </c>
    </row>
    <row r="186" spans="1:23" ht="13.5" customHeight="1" x14ac:dyDescent="0.35">
      <c r="A186" s="2"/>
      <c r="B186" s="2"/>
      <c r="C186" s="2"/>
      <c r="D186" s="2"/>
      <c r="E186" s="2"/>
      <c r="F186" s="2"/>
      <c r="G186" s="2"/>
      <c r="H186" s="2"/>
      <c r="I186" s="2"/>
      <c r="J186" s="2"/>
      <c r="K186" s="2"/>
      <c r="M186" s="2"/>
      <c r="N186" s="2"/>
      <c r="O186" s="2"/>
      <c r="P186" s="2"/>
      <c r="Q186" s="2"/>
      <c r="R186" s="2"/>
      <c r="S186" s="2"/>
      <c r="T186" s="2"/>
      <c r="U186" s="2"/>
      <c r="V186" s="2"/>
      <c r="W186" s="2"/>
    </row>
    <row r="187" spans="1:23" ht="13.5" customHeight="1" x14ac:dyDescent="0.35">
      <c r="A187" s="2"/>
      <c r="B187" s="2"/>
      <c r="C187" s="2"/>
      <c r="D187" s="2"/>
      <c r="E187" s="2"/>
      <c r="F187" s="2"/>
      <c r="G187" s="2"/>
      <c r="H187" s="2"/>
      <c r="I187" s="2"/>
      <c r="J187" s="2"/>
      <c r="K187" s="2"/>
      <c r="M187" s="2"/>
      <c r="N187" s="2"/>
      <c r="O187" s="2"/>
      <c r="P187" s="2"/>
      <c r="Q187" s="2"/>
      <c r="R187" s="2"/>
      <c r="S187" s="2"/>
      <c r="T187" s="2"/>
      <c r="U187" s="2"/>
      <c r="V187" s="2"/>
      <c r="W187" s="2"/>
    </row>
    <row r="188" spans="1:23" ht="13.5" customHeight="1" x14ac:dyDescent="0.35">
      <c r="A188" s="2"/>
      <c r="B188" s="2"/>
      <c r="C188" s="2"/>
      <c r="D188" s="2"/>
      <c r="E188" s="2"/>
      <c r="F188" s="2"/>
      <c r="G188" s="2"/>
      <c r="H188" s="2"/>
      <c r="I188" s="2"/>
      <c r="J188" s="2"/>
      <c r="K188" s="2"/>
      <c r="M188" s="2"/>
      <c r="N188" s="2"/>
      <c r="O188" s="2"/>
      <c r="P188" s="2"/>
      <c r="Q188" s="2"/>
      <c r="R188" s="2"/>
      <c r="S188" s="2"/>
      <c r="T188" s="2"/>
      <c r="U188" s="2"/>
      <c r="V188" s="2"/>
      <c r="W188" s="2"/>
    </row>
    <row r="189" spans="1:23" ht="13.5" customHeight="1" x14ac:dyDescent="0.35">
      <c r="A189" s="2"/>
      <c r="B189" s="2"/>
      <c r="C189" s="2"/>
      <c r="D189" s="2"/>
      <c r="E189" s="2"/>
      <c r="F189" s="2"/>
      <c r="G189" s="2"/>
      <c r="H189" s="2"/>
      <c r="I189" s="2"/>
      <c r="J189" s="2"/>
      <c r="K189" s="2"/>
      <c r="M189" s="2"/>
      <c r="N189" s="2"/>
      <c r="O189" s="2"/>
      <c r="P189" s="2"/>
      <c r="Q189" s="2"/>
      <c r="R189" s="2"/>
      <c r="S189" s="2"/>
      <c r="T189" s="2"/>
      <c r="U189" s="2"/>
      <c r="V189" s="2"/>
      <c r="W189" s="2"/>
    </row>
    <row r="190" spans="1:23" ht="13.5" customHeight="1" x14ac:dyDescent="0.35">
      <c r="A190" s="2"/>
      <c r="B190" s="2"/>
      <c r="C190" s="2"/>
      <c r="D190" s="2"/>
      <c r="E190" s="2"/>
      <c r="F190" s="2"/>
      <c r="G190" s="2"/>
      <c r="H190" s="2"/>
      <c r="I190" s="2"/>
      <c r="J190" s="2"/>
      <c r="K190" s="2"/>
      <c r="M190" s="2"/>
      <c r="N190" s="2"/>
      <c r="O190" s="2"/>
      <c r="P190" s="2"/>
      <c r="Q190" s="2"/>
      <c r="R190" s="2"/>
      <c r="S190" s="2"/>
      <c r="T190" s="2"/>
      <c r="U190" s="2"/>
      <c r="V190" s="2"/>
      <c r="W190" s="2"/>
    </row>
    <row r="191" spans="1:23" ht="13.5" customHeight="1" x14ac:dyDescent="0.35">
      <c r="G191" s="2"/>
      <c r="H191" s="2"/>
      <c r="I191" s="2"/>
      <c r="J191" s="2"/>
      <c r="K191" s="2"/>
      <c r="S191" s="2"/>
      <c r="T191" s="2"/>
      <c r="U191" s="2"/>
      <c r="V191" s="2"/>
      <c r="W191" s="2"/>
    </row>
    <row r="192" spans="1:23" ht="13.5" customHeight="1" x14ac:dyDescent="0.35">
      <c r="G192" s="2"/>
      <c r="H192" s="2"/>
      <c r="I192" s="2"/>
      <c r="J192" s="2"/>
      <c r="K192" s="2"/>
      <c r="S192" s="2"/>
      <c r="T192" s="2"/>
      <c r="U192" s="2"/>
      <c r="V192" s="2"/>
      <c r="W192" s="2"/>
    </row>
    <row r="193" spans="1:23" ht="13.5" customHeight="1" x14ac:dyDescent="0.35">
      <c r="J193" s="2"/>
      <c r="K193" s="2"/>
      <c r="V193" s="2"/>
      <c r="W193" s="2"/>
    </row>
    <row r="194" spans="1:23" ht="13.5" customHeight="1" x14ac:dyDescent="0.35">
      <c r="J194" s="2"/>
      <c r="K194" s="2"/>
      <c r="V194" s="2"/>
      <c r="W194" s="2"/>
    </row>
    <row r="195" spans="1:23" ht="13.5" customHeight="1" x14ac:dyDescent="0.35"/>
    <row r="196" spans="1:23" ht="13.5" customHeight="1" x14ac:dyDescent="0.35">
      <c r="A196" s="1" t="str">
        <f>sections!F11</f>
        <v>NPL Agnes Kimura</v>
      </c>
      <c r="M196" s="1" t="str">
        <f>sections!F12</f>
        <v>GERSA Gaylene Bullmore Aull</v>
      </c>
    </row>
    <row r="197" spans="1:23" ht="13.5" customHeight="1" x14ac:dyDescent="0.35">
      <c r="A197" s="1" t="s">
        <v>0</v>
      </c>
      <c r="F197" s="1" t="s">
        <v>1</v>
      </c>
      <c r="I197" s="1" t="s">
        <v>41</v>
      </c>
      <c r="M197" s="1" t="s">
        <v>0</v>
      </c>
      <c r="R197" s="1" t="s">
        <v>1</v>
      </c>
      <c r="U197" s="1" t="s">
        <v>42</v>
      </c>
    </row>
    <row r="198" spans="1:23" ht="13.5" customHeight="1" x14ac:dyDescent="0.35">
      <c r="A198" s="1" t="s">
        <v>4</v>
      </c>
      <c r="B198" s="1" t="s">
        <v>5</v>
      </c>
      <c r="C198" s="1" t="s">
        <v>6</v>
      </c>
      <c r="D198" s="1" t="s">
        <v>7</v>
      </c>
      <c r="E198" s="1" t="s">
        <v>8</v>
      </c>
      <c r="F198" s="2">
        <v>64</v>
      </c>
      <c r="G198" s="2">
        <v>32</v>
      </c>
      <c r="H198" s="2">
        <v>16</v>
      </c>
      <c r="I198" s="2" t="s">
        <v>9</v>
      </c>
      <c r="J198" s="2" t="s">
        <v>10</v>
      </c>
      <c r="K198" s="2" t="s">
        <v>11</v>
      </c>
      <c r="M198" s="1" t="s">
        <v>5</v>
      </c>
      <c r="N198" s="1" t="s">
        <v>7</v>
      </c>
      <c r="O198" s="1" t="s">
        <v>4</v>
      </c>
      <c r="P198" s="1" t="s">
        <v>6</v>
      </c>
      <c r="Q198" s="1" t="s">
        <v>12</v>
      </c>
      <c r="R198" s="2">
        <v>64</v>
      </c>
      <c r="S198" s="2">
        <v>32</v>
      </c>
      <c r="T198" s="2">
        <v>16</v>
      </c>
      <c r="U198" s="2" t="s">
        <v>9</v>
      </c>
      <c r="V198" s="2" t="s">
        <v>10</v>
      </c>
      <c r="W198" s="2" t="s">
        <v>11</v>
      </c>
    </row>
    <row r="199" spans="1:23" ht="13.5" customHeight="1" x14ac:dyDescent="0.35">
      <c r="A199" s="2"/>
      <c r="B199" s="2"/>
      <c r="C199" s="2"/>
      <c r="D199" s="2"/>
      <c r="E199" s="2"/>
      <c r="F199" s="2"/>
      <c r="G199" s="2"/>
      <c r="H199" s="2"/>
      <c r="I199" s="2"/>
      <c r="J199" s="2"/>
      <c r="K199" s="2"/>
      <c r="M199" s="2"/>
      <c r="N199" s="2"/>
      <c r="O199" s="2"/>
      <c r="P199" s="2"/>
      <c r="Q199" s="2"/>
      <c r="R199" s="2"/>
      <c r="S199" s="2"/>
      <c r="T199" s="2"/>
      <c r="U199" s="2"/>
      <c r="V199" s="2"/>
      <c r="W199" s="2"/>
    </row>
    <row r="200" spans="1:23" ht="13.5" customHeight="1" x14ac:dyDescent="0.35">
      <c r="A200" s="2"/>
      <c r="B200" s="2"/>
      <c r="C200" s="2"/>
      <c r="D200" s="2"/>
      <c r="E200" s="2"/>
      <c r="F200" s="2"/>
      <c r="G200" s="2"/>
      <c r="H200" s="2"/>
      <c r="I200" s="2"/>
      <c r="J200" s="2"/>
      <c r="K200" s="2"/>
      <c r="M200" s="2"/>
      <c r="N200" s="2"/>
      <c r="O200" s="2"/>
      <c r="P200" s="2"/>
      <c r="Q200" s="2"/>
      <c r="R200" s="2"/>
      <c r="S200" s="2"/>
      <c r="T200" s="2"/>
      <c r="U200" s="2"/>
      <c r="V200" s="2"/>
      <c r="W200" s="2"/>
    </row>
    <row r="201" spans="1:23" ht="13.5" customHeight="1" x14ac:dyDescent="0.35">
      <c r="A201" s="2"/>
      <c r="B201" s="2"/>
      <c r="C201" s="2"/>
      <c r="D201" s="2"/>
      <c r="E201" s="2"/>
      <c r="F201" s="2"/>
      <c r="G201" s="2"/>
      <c r="H201" s="2"/>
      <c r="I201" s="2"/>
      <c r="J201" s="2"/>
      <c r="K201" s="2"/>
      <c r="M201" s="2"/>
      <c r="N201" s="2"/>
      <c r="O201" s="2"/>
      <c r="P201" s="2"/>
      <c r="Q201" s="2"/>
      <c r="R201" s="2"/>
      <c r="S201" s="2"/>
      <c r="T201" s="2"/>
      <c r="U201" s="2"/>
      <c r="V201" s="2"/>
      <c r="W201" s="2"/>
    </row>
    <row r="202" spans="1:23" ht="13.5" customHeight="1" x14ac:dyDescent="0.35">
      <c r="A202" s="2"/>
      <c r="B202" s="2"/>
      <c r="C202" s="2"/>
      <c r="D202" s="2"/>
      <c r="E202" s="2"/>
      <c r="F202" s="2"/>
      <c r="G202" s="2"/>
      <c r="H202" s="2"/>
      <c r="I202" s="2"/>
      <c r="J202" s="2"/>
      <c r="K202" s="2"/>
      <c r="M202" s="2"/>
      <c r="N202" s="2"/>
      <c r="O202" s="2"/>
      <c r="P202" s="2"/>
      <c r="Q202" s="2"/>
      <c r="R202" s="2"/>
      <c r="S202" s="2"/>
      <c r="T202" s="2"/>
      <c r="U202" s="2"/>
      <c r="V202" s="2"/>
      <c r="W202" s="2"/>
    </row>
    <row r="203" spans="1:23" ht="13.5" customHeight="1" x14ac:dyDescent="0.35">
      <c r="A203" s="2"/>
      <c r="B203" s="2"/>
      <c r="C203" s="2"/>
      <c r="D203" s="2"/>
      <c r="E203" s="2"/>
      <c r="F203" s="2"/>
      <c r="G203" s="2"/>
      <c r="H203" s="2"/>
      <c r="I203" s="2"/>
      <c r="J203" s="2"/>
      <c r="K203" s="2"/>
      <c r="M203" s="2"/>
      <c r="N203" s="2"/>
      <c r="O203" s="2"/>
      <c r="P203" s="2"/>
      <c r="Q203" s="2"/>
      <c r="R203" s="2"/>
      <c r="S203" s="2"/>
      <c r="T203" s="2"/>
      <c r="U203" s="2"/>
      <c r="V203" s="2"/>
      <c r="W203" s="2"/>
    </row>
    <row r="204" spans="1:23" ht="13.5" customHeight="1" x14ac:dyDescent="0.35">
      <c r="G204" s="2"/>
      <c r="H204" s="2"/>
      <c r="I204" s="2"/>
      <c r="J204" s="2"/>
      <c r="K204" s="2"/>
      <c r="S204" s="2"/>
      <c r="T204" s="2"/>
      <c r="U204" s="2"/>
      <c r="V204" s="2"/>
      <c r="W204" s="2"/>
    </row>
    <row r="205" spans="1:23" ht="13.5" customHeight="1" x14ac:dyDescent="0.35">
      <c r="G205" s="2"/>
      <c r="H205" s="2"/>
      <c r="I205" s="2"/>
      <c r="J205" s="2"/>
      <c r="K205" s="2"/>
      <c r="S205" s="2"/>
      <c r="T205" s="2"/>
      <c r="U205" s="2"/>
      <c r="V205" s="2"/>
      <c r="W205" s="2"/>
    </row>
    <row r="206" spans="1:23" ht="13.5" customHeight="1" x14ac:dyDescent="0.35">
      <c r="J206" s="2"/>
      <c r="K206" s="2"/>
      <c r="V206" s="2"/>
      <c r="W206" s="2"/>
    </row>
    <row r="207" spans="1:23" ht="13.5" customHeight="1" x14ac:dyDescent="0.35">
      <c r="J207" s="2"/>
      <c r="K207" s="2"/>
      <c r="V207" s="2"/>
      <c r="W207" s="2"/>
    </row>
    <row r="208" spans="1:23" ht="13.5" customHeight="1" x14ac:dyDescent="0.35"/>
    <row r="209" spans="1:23" ht="13.5" customHeight="1" x14ac:dyDescent="0.35">
      <c r="A209" s="1" t="str">
        <f>sections!F13</f>
        <v>TGA Bubs Gray</v>
      </c>
      <c r="M209" s="1" t="str">
        <f>sections!F14</f>
        <v>MAN GG Tahana</v>
      </c>
    </row>
    <row r="210" spans="1:23" ht="13.5" customHeight="1" x14ac:dyDescent="0.35">
      <c r="A210" s="1" t="s">
        <v>0</v>
      </c>
      <c r="F210" s="1" t="s">
        <v>1</v>
      </c>
      <c r="I210" s="1" t="s">
        <v>43</v>
      </c>
      <c r="M210" s="1" t="s">
        <v>0</v>
      </c>
      <c r="R210" s="1" t="s">
        <v>1</v>
      </c>
      <c r="U210" s="1" t="s">
        <v>44</v>
      </c>
    </row>
    <row r="211" spans="1:23" ht="13.5" customHeight="1" x14ac:dyDescent="0.35">
      <c r="A211" s="1" t="s">
        <v>6</v>
      </c>
      <c r="B211" s="1" t="s">
        <v>8</v>
      </c>
      <c r="C211" s="1" t="s">
        <v>5</v>
      </c>
      <c r="D211" s="1" t="s">
        <v>12</v>
      </c>
      <c r="E211" s="1" t="s">
        <v>4</v>
      </c>
      <c r="F211" s="2">
        <v>64</v>
      </c>
      <c r="G211" s="2">
        <v>32</v>
      </c>
      <c r="H211" s="2">
        <v>16</v>
      </c>
      <c r="I211" s="2" t="s">
        <v>9</v>
      </c>
      <c r="J211" s="2" t="s">
        <v>10</v>
      </c>
      <c r="K211" s="2" t="s">
        <v>11</v>
      </c>
      <c r="M211" s="1" t="s">
        <v>7</v>
      </c>
      <c r="N211" s="1" t="s">
        <v>4</v>
      </c>
      <c r="O211" s="1" t="s">
        <v>12</v>
      </c>
      <c r="P211" s="1" t="s">
        <v>8</v>
      </c>
      <c r="Q211" s="1" t="s">
        <v>5</v>
      </c>
      <c r="R211" s="2">
        <v>64</v>
      </c>
      <c r="S211" s="2">
        <v>32</v>
      </c>
      <c r="T211" s="2">
        <v>16</v>
      </c>
      <c r="U211" s="2" t="s">
        <v>9</v>
      </c>
      <c r="V211" s="2" t="s">
        <v>10</v>
      </c>
      <c r="W211" s="2" t="s">
        <v>11</v>
      </c>
    </row>
    <row r="212" spans="1:23" ht="13.5" customHeight="1" x14ac:dyDescent="0.35">
      <c r="A212" s="2"/>
      <c r="B212" s="2"/>
      <c r="C212" s="2"/>
      <c r="D212" s="2"/>
      <c r="E212" s="2"/>
      <c r="F212" s="2"/>
      <c r="G212" s="2"/>
      <c r="H212" s="2"/>
      <c r="I212" s="2"/>
      <c r="J212" s="2"/>
      <c r="K212" s="2"/>
      <c r="M212" s="2"/>
      <c r="N212" s="2"/>
      <c r="O212" s="2"/>
      <c r="P212" s="2"/>
      <c r="Q212" s="2"/>
      <c r="R212" s="2"/>
      <c r="S212" s="2"/>
      <c r="T212" s="2"/>
      <c r="U212" s="2"/>
      <c r="V212" s="2"/>
      <c r="W212" s="2"/>
    </row>
    <row r="213" spans="1:23" ht="13.5" customHeight="1" x14ac:dyDescent="0.35">
      <c r="A213" s="2"/>
      <c r="B213" s="2"/>
      <c r="C213" s="2"/>
      <c r="D213" s="2"/>
      <c r="E213" s="2"/>
      <c r="F213" s="2"/>
      <c r="G213" s="2"/>
      <c r="H213" s="2"/>
      <c r="I213" s="2"/>
      <c r="J213" s="2"/>
      <c r="K213" s="2"/>
      <c r="M213" s="2"/>
      <c r="N213" s="2"/>
      <c r="O213" s="2"/>
      <c r="P213" s="2"/>
      <c r="Q213" s="2"/>
      <c r="R213" s="2"/>
      <c r="S213" s="2"/>
      <c r="T213" s="2"/>
      <c r="U213" s="2"/>
      <c r="V213" s="2"/>
      <c r="W213" s="2"/>
    </row>
    <row r="214" spans="1:23" ht="13.5" customHeight="1" x14ac:dyDescent="0.35">
      <c r="A214" s="2"/>
      <c r="B214" s="2"/>
      <c r="C214" s="2"/>
      <c r="D214" s="2"/>
      <c r="E214" s="2"/>
      <c r="F214" s="2"/>
      <c r="G214" s="2"/>
      <c r="H214" s="2"/>
      <c r="I214" s="2"/>
      <c r="J214" s="2"/>
      <c r="K214" s="2"/>
      <c r="M214" s="2"/>
      <c r="N214" s="2"/>
      <c r="O214" s="2"/>
      <c r="P214" s="2"/>
      <c r="Q214" s="2"/>
      <c r="R214" s="2"/>
      <c r="S214" s="2"/>
      <c r="T214" s="2"/>
      <c r="U214" s="2"/>
      <c r="V214" s="2"/>
      <c r="W214" s="2"/>
    </row>
    <row r="215" spans="1:23" ht="13.5" customHeight="1" x14ac:dyDescent="0.35">
      <c r="A215" s="2"/>
      <c r="B215" s="2"/>
      <c r="C215" s="2"/>
      <c r="D215" s="2"/>
      <c r="E215" s="2"/>
      <c r="F215" s="2"/>
      <c r="G215" s="2"/>
      <c r="H215" s="2"/>
      <c r="I215" s="2"/>
      <c r="J215" s="2"/>
      <c r="K215" s="2"/>
      <c r="M215" s="2"/>
      <c r="N215" s="2"/>
      <c r="O215" s="2"/>
      <c r="P215" s="2"/>
      <c r="Q215" s="2"/>
      <c r="R215" s="2"/>
      <c r="S215" s="2"/>
      <c r="T215" s="2"/>
      <c r="U215" s="2"/>
      <c r="V215" s="2"/>
      <c r="W215" s="2"/>
    </row>
    <row r="216" spans="1:23" ht="13.5" customHeight="1" x14ac:dyDescent="0.35">
      <c r="A216" s="2"/>
      <c r="B216" s="2"/>
      <c r="C216" s="2"/>
      <c r="D216" s="2"/>
      <c r="E216" s="2"/>
      <c r="F216" s="2"/>
      <c r="G216" s="2"/>
      <c r="H216" s="2"/>
      <c r="I216" s="2"/>
      <c r="J216" s="2"/>
      <c r="K216" s="2"/>
      <c r="M216" s="2"/>
      <c r="N216" s="2"/>
      <c r="O216" s="2"/>
      <c r="P216" s="2"/>
      <c r="Q216" s="2"/>
      <c r="R216" s="2"/>
      <c r="S216" s="2"/>
      <c r="T216" s="2"/>
      <c r="U216" s="2"/>
      <c r="V216" s="2"/>
      <c r="W216" s="2"/>
    </row>
    <row r="217" spans="1:23" ht="13.5" customHeight="1" x14ac:dyDescent="0.35">
      <c r="G217" s="2"/>
      <c r="H217" s="2"/>
      <c r="I217" s="2"/>
      <c r="J217" s="2"/>
      <c r="K217" s="2"/>
      <c r="S217" s="2"/>
      <c r="T217" s="2"/>
      <c r="U217" s="2"/>
      <c r="V217" s="2"/>
      <c r="W217" s="2"/>
    </row>
    <row r="218" spans="1:23" ht="13.5" customHeight="1" x14ac:dyDescent="0.35">
      <c r="G218" s="2"/>
      <c r="H218" s="2"/>
      <c r="I218" s="2"/>
      <c r="J218" s="2"/>
      <c r="K218" s="2"/>
      <c r="S218" s="2"/>
      <c r="T218" s="2"/>
      <c r="U218" s="2"/>
      <c r="V218" s="2"/>
      <c r="W218" s="2"/>
    </row>
    <row r="219" spans="1:23" ht="13.5" customHeight="1" x14ac:dyDescent="0.35">
      <c r="J219" s="2"/>
      <c r="K219" s="2"/>
      <c r="V219" s="2"/>
      <c r="W219" s="2"/>
    </row>
    <row r="220" spans="1:23" ht="13.5" customHeight="1" x14ac:dyDescent="0.35">
      <c r="J220" s="2"/>
      <c r="K220" s="2"/>
      <c r="V220" s="2"/>
      <c r="W220" s="2"/>
    </row>
    <row r="221" spans="1:23" ht="13.5" customHeight="1" x14ac:dyDescent="0.35"/>
    <row r="222" spans="1:23" ht="13.5" customHeight="1" x14ac:dyDescent="0.35">
      <c r="A222" s="1" t="str">
        <f>sections!F15</f>
        <v>ONE Liz Morunga</v>
      </c>
      <c r="M222" s="1" t="str">
        <f>sections!F16</f>
        <v>PAT Sharon Wikaira King</v>
      </c>
    </row>
    <row r="223" spans="1:23" ht="13.5" customHeight="1" x14ac:dyDescent="0.35">
      <c r="A223" s="1" t="s">
        <v>0</v>
      </c>
      <c r="F223" s="1" t="s">
        <v>1</v>
      </c>
      <c r="I223" s="1" t="s">
        <v>45</v>
      </c>
      <c r="M223" s="1" t="s">
        <v>0</v>
      </c>
      <c r="R223" s="1" t="s">
        <v>1</v>
      </c>
      <c r="U223" s="1" t="s">
        <v>46</v>
      </c>
    </row>
    <row r="224" spans="1:23" ht="13.5" customHeight="1" x14ac:dyDescent="0.35">
      <c r="A224" s="1" t="s">
        <v>8</v>
      </c>
      <c r="B224" s="1" t="s">
        <v>12</v>
      </c>
      <c r="C224" s="1" t="s">
        <v>7</v>
      </c>
      <c r="D224" s="1" t="s">
        <v>4</v>
      </c>
      <c r="E224" s="1" t="s">
        <v>6</v>
      </c>
      <c r="F224" s="2">
        <v>64</v>
      </c>
      <c r="G224" s="2">
        <v>32</v>
      </c>
      <c r="H224" s="2">
        <v>16</v>
      </c>
      <c r="I224" s="2" t="s">
        <v>9</v>
      </c>
      <c r="J224" s="2" t="s">
        <v>10</v>
      </c>
      <c r="K224" s="2" t="s">
        <v>11</v>
      </c>
      <c r="M224" s="1" t="s">
        <v>12</v>
      </c>
      <c r="N224" s="1" t="s">
        <v>6</v>
      </c>
      <c r="O224" s="1" t="s">
        <v>8</v>
      </c>
      <c r="P224" s="1" t="s">
        <v>5</v>
      </c>
      <c r="Q224" s="1" t="s">
        <v>7</v>
      </c>
      <c r="R224" s="2">
        <v>64</v>
      </c>
      <c r="S224" s="2">
        <v>32</v>
      </c>
      <c r="T224" s="2">
        <v>16</v>
      </c>
      <c r="U224" s="2" t="s">
        <v>9</v>
      </c>
      <c r="V224" s="2" t="s">
        <v>10</v>
      </c>
      <c r="W224" s="2" t="s">
        <v>11</v>
      </c>
    </row>
    <row r="225" spans="1:23" ht="13.5" customHeight="1" x14ac:dyDescent="0.35">
      <c r="A225" s="2"/>
      <c r="B225" s="2"/>
      <c r="C225" s="2"/>
      <c r="D225" s="2"/>
      <c r="E225" s="2"/>
      <c r="F225" s="2"/>
      <c r="G225" s="2"/>
      <c r="H225" s="2"/>
      <c r="I225" s="2"/>
      <c r="J225" s="2"/>
      <c r="K225" s="2"/>
      <c r="M225" s="2"/>
      <c r="N225" s="2"/>
      <c r="O225" s="2"/>
      <c r="P225" s="2"/>
      <c r="Q225" s="2"/>
      <c r="R225" s="2"/>
      <c r="S225" s="2"/>
      <c r="T225" s="2"/>
      <c r="U225" s="2"/>
      <c r="V225" s="2"/>
      <c r="W225" s="2"/>
    </row>
    <row r="226" spans="1:23" ht="13.5" customHeight="1" x14ac:dyDescent="0.35">
      <c r="A226" s="2"/>
      <c r="B226" s="2"/>
      <c r="C226" s="2"/>
      <c r="D226" s="2"/>
      <c r="E226" s="2"/>
      <c r="F226" s="2"/>
      <c r="G226" s="2"/>
      <c r="H226" s="2"/>
      <c r="I226" s="2"/>
      <c r="J226" s="2"/>
      <c r="K226" s="2"/>
      <c r="M226" s="2"/>
      <c r="N226" s="2"/>
      <c r="O226" s="2"/>
      <c r="P226" s="2"/>
      <c r="Q226" s="2"/>
      <c r="R226" s="2"/>
      <c r="S226" s="2"/>
      <c r="T226" s="2"/>
      <c r="U226" s="2"/>
      <c r="V226" s="2"/>
      <c r="W226" s="2"/>
    </row>
    <row r="227" spans="1:23" ht="13.5" customHeight="1" x14ac:dyDescent="0.35">
      <c r="A227" s="2"/>
      <c r="B227" s="2"/>
      <c r="C227" s="2"/>
      <c r="D227" s="2"/>
      <c r="E227" s="2"/>
      <c r="F227" s="2"/>
      <c r="G227" s="2"/>
      <c r="H227" s="2"/>
      <c r="I227" s="2"/>
      <c r="J227" s="2"/>
      <c r="K227" s="2"/>
      <c r="M227" s="2"/>
      <c r="N227" s="2"/>
      <c r="O227" s="2"/>
      <c r="P227" s="2"/>
      <c r="Q227" s="2"/>
      <c r="R227" s="2"/>
      <c r="S227" s="2"/>
      <c r="T227" s="2"/>
      <c r="U227" s="2"/>
      <c r="V227" s="2"/>
      <c r="W227" s="2"/>
    </row>
    <row r="228" spans="1:23" ht="13.5" customHeight="1" x14ac:dyDescent="0.35">
      <c r="A228" s="2"/>
      <c r="B228" s="2"/>
      <c r="C228" s="2"/>
      <c r="D228" s="2"/>
      <c r="E228" s="2"/>
      <c r="F228" s="2"/>
      <c r="G228" s="2"/>
      <c r="H228" s="2"/>
      <c r="I228" s="2"/>
      <c r="J228" s="2"/>
      <c r="K228" s="2"/>
      <c r="M228" s="2"/>
      <c r="N228" s="2"/>
      <c r="O228" s="2"/>
      <c r="P228" s="2"/>
      <c r="Q228" s="2"/>
      <c r="R228" s="2"/>
      <c r="S228" s="2"/>
      <c r="T228" s="2"/>
      <c r="U228" s="2"/>
      <c r="V228" s="2"/>
      <c r="W228" s="2"/>
    </row>
    <row r="229" spans="1:23" ht="13.5" customHeight="1" x14ac:dyDescent="0.35">
      <c r="A229" s="2"/>
      <c r="B229" s="2"/>
      <c r="C229" s="2"/>
      <c r="D229" s="2"/>
      <c r="E229" s="2"/>
      <c r="F229" s="2"/>
      <c r="G229" s="2"/>
      <c r="H229" s="2"/>
      <c r="I229" s="2"/>
      <c r="J229" s="2"/>
      <c r="K229" s="2"/>
      <c r="M229" s="2"/>
      <c r="N229" s="2"/>
      <c r="O229" s="2"/>
      <c r="P229" s="2"/>
      <c r="Q229" s="2"/>
      <c r="R229" s="2"/>
      <c r="S229" s="2"/>
      <c r="T229" s="2"/>
      <c r="U229" s="2"/>
      <c r="V229" s="2"/>
      <c r="W229" s="2"/>
    </row>
    <row r="230" spans="1:23" ht="13.5" customHeight="1" x14ac:dyDescent="0.35">
      <c r="G230" s="2"/>
      <c r="H230" s="2"/>
      <c r="I230" s="2"/>
      <c r="J230" s="2"/>
      <c r="K230" s="2"/>
      <c r="S230" s="2"/>
      <c r="T230" s="2"/>
      <c r="U230" s="2"/>
      <c r="V230" s="2"/>
      <c r="W230" s="2"/>
    </row>
    <row r="231" spans="1:23" ht="13.5" customHeight="1" x14ac:dyDescent="0.35">
      <c r="G231" s="2"/>
      <c r="H231" s="2"/>
      <c r="I231" s="2"/>
      <c r="J231" s="2"/>
      <c r="K231" s="2"/>
      <c r="S231" s="2"/>
      <c r="T231" s="2"/>
      <c r="U231" s="2"/>
      <c r="V231" s="2"/>
      <c r="W231" s="2"/>
    </row>
    <row r="232" spans="1:23" ht="13.5" customHeight="1" x14ac:dyDescent="0.35">
      <c r="J232" s="2"/>
      <c r="K232" s="2"/>
      <c r="V232" s="2"/>
      <c r="W232" s="2"/>
    </row>
    <row r="233" spans="1:23" ht="13.5" customHeight="1" x14ac:dyDescent="0.35">
      <c r="J233" s="2"/>
      <c r="K233" s="2"/>
      <c r="V233" s="2"/>
      <c r="W233" s="2"/>
    </row>
    <row r="234" spans="1:23" ht="13.5" customHeight="1" x14ac:dyDescent="0.35"/>
    <row r="235" spans="1:23" ht="13.5" customHeight="1" x14ac:dyDescent="0.35">
      <c r="A235" s="1" t="str">
        <f>sections!B19</f>
        <v>NPL Crystalee Jane</v>
      </c>
      <c r="M235" s="1" t="str">
        <f>sections!B20</f>
        <v>SWA Nita Clarkson</v>
      </c>
    </row>
    <row r="236" spans="1:23" ht="13.5" customHeight="1" x14ac:dyDescent="0.35">
      <c r="A236" s="1" t="s">
        <v>0</v>
      </c>
      <c r="F236" s="1" t="s">
        <v>1</v>
      </c>
      <c r="I236" s="1" t="s">
        <v>47</v>
      </c>
      <c r="M236" s="1" t="s">
        <v>0</v>
      </c>
      <c r="R236" s="1" t="s">
        <v>1</v>
      </c>
      <c r="U236" s="1" t="s">
        <v>48</v>
      </c>
    </row>
    <row r="237" spans="1:23" ht="13.5" customHeight="1" x14ac:dyDescent="0.35">
      <c r="A237" s="1" t="s">
        <v>4</v>
      </c>
      <c r="B237" s="1" t="s">
        <v>5</v>
      </c>
      <c r="C237" s="1" t="s">
        <v>6</v>
      </c>
      <c r="D237" s="1" t="s">
        <v>7</v>
      </c>
      <c r="E237" s="1" t="s">
        <v>8</v>
      </c>
      <c r="F237" s="2">
        <v>64</v>
      </c>
      <c r="G237" s="2">
        <v>32</v>
      </c>
      <c r="H237" s="2">
        <v>16</v>
      </c>
      <c r="I237" s="2" t="s">
        <v>9</v>
      </c>
      <c r="J237" s="2" t="s">
        <v>10</v>
      </c>
      <c r="K237" s="2" t="s">
        <v>11</v>
      </c>
      <c r="M237" s="1" t="s">
        <v>5</v>
      </c>
      <c r="N237" s="1" t="s">
        <v>7</v>
      </c>
      <c r="O237" s="1" t="s">
        <v>4</v>
      </c>
      <c r="P237" s="1" t="s">
        <v>6</v>
      </c>
      <c r="Q237" s="1" t="s">
        <v>12</v>
      </c>
      <c r="R237" s="2">
        <v>64</v>
      </c>
      <c r="S237" s="2">
        <v>32</v>
      </c>
      <c r="T237" s="2">
        <v>16</v>
      </c>
      <c r="U237" s="2" t="s">
        <v>9</v>
      </c>
      <c r="V237" s="2" t="s">
        <v>10</v>
      </c>
      <c r="W237" s="2" t="s">
        <v>11</v>
      </c>
    </row>
    <row r="238" spans="1:23" ht="13.5" customHeight="1" x14ac:dyDescent="0.35">
      <c r="A238" s="2"/>
      <c r="B238" s="2"/>
      <c r="C238" s="2"/>
      <c r="D238" s="2"/>
      <c r="E238" s="2"/>
      <c r="F238" s="2"/>
      <c r="G238" s="2"/>
      <c r="H238" s="2"/>
      <c r="I238" s="2"/>
      <c r="J238" s="2"/>
      <c r="K238" s="2"/>
      <c r="M238" s="2"/>
      <c r="N238" s="2"/>
      <c r="O238" s="2"/>
      <c r="P238" s="2"/>
      <c r="Q238" s="2"/>
      <c r="R238" s="2"/>
      <c r="S238" s="2"/>
      <c r="T238" s="2"/>
      <c r="U238" s="2"/>
      <c r="V238" s="2"/>
      <c r="W238" s="2"/>
    </row>
    <row r="239" spans="1:23" ht="13.5" customHeight="1" x14ac:dyDescent="0.35">
      <c r="A239" s="2"/>
      <c r="B239" s="2"/>
      <c r="C239" s="2"/>
      <c r="D239" s="2"/>
      <c r="E239" s="2"/>
      <c r="F239" s="2"/>
      <c r="G239" s="2"/>
      <c r="H239" s="2"/>
      <c r="I239" s="2"/>
      <c r="J239" s="2"/>
      <c r="K239" s="2"/>
      <c r="M239" s="2"/>
      <c r="N239" s="2"/>
      <c r="O239" s="2"/>
      <c r="P239" s="2"/>
      <c r="Q239" s="2"/>
      <c r="R239" s="2"/>
      <c r="S239" s="2"/>
      <c r="T239" s="2"/>
      <c r="U239" s="2"/>
      <c r="V239" s="2"/>
      <c r="W239" s="2"/>
    </row>
    <row r="240" spans="1:23" ht="13.5" customHeight="1" x14ac:dyDescent="0.35">
      <c r="A240" s="2"/>
      <c r="B240" s="2"/>
      <c r="C240" s="2"/>
      <c r="D240" s="2"/>
      <c r="E240" s="2"/>
      <c r="F240" s="2"/>
      <c r="G240" s="2"/>
      <c r="H240" s="2"/>
      <c r="I240" s="2"/>
      <c r="J240" s="2"/>
      <c r="K240" s="2"/>
      <c r="M240" s="2"/>
      <c r="N240" s="2"/>
      <c r="O240" s="2"/>
      <c r="P240" s="2"/>
      <c r="Q240" s="2"/>
      <c r="R240" s="2"/>
      <c r="S240" s="2"/>
      <c r="T240" s="2"/>
      <c r="U240" s="2"/>
      <c r="V240" s="2"/>
      <c r="W240" s="2"/>
    </row>
    <row r="241" spans="1:23" ht="13.5" customHeight="1" x14ac:dyDescent="0.35">
      <c r="A241" s="2"/>
      <c r="B241" s="2"/>
      <c r="C241" s="2"/>
      <c r="D241" s="2"/>
      <c r="E241" s="2"/>
      <c r="F241" s="2"/>
      <c r="G241" s="2"/>
      <c r="H241" s="2"/>
      <c r="I241" s="2"/>
      <c r="J241" s="2"/>
      <c r="K241" s="2"/>
      <c r="M241" s="2"/>
      <c r="N241" s="2"/>
      <c r="O241" s="2"/>
      <c r="P241" s="2"/>
      <c r="Q241" s="2"/>
      <c r="R241" s="2"/>
      <c r="S241" s="2"/>
      <c r="T241" s="2"/>
      <c r="U241" s="2"/>
      <c r="V241" s="2"/>
      <c r="W241" s="2"/>
    </row>
    <row r="242" spans="1:23" ht="13.5" customHeight="1" x14ac:dyDescent="0.35">
      <c r="A242" s="2"/>
      <c r="B242" s="2"/>
      <c r="C242" s="2"/>
      <c r="D242" s="2"/>
      <c r="E242" s="2"/>
      <c r="F242" s="2"/>
      <c r="G242" s="2"/>
      <c r="H242" s="2"/>
      <c r="I242" s="2"/>
      <c r="J242" s="2"/>
      <c r="K242" s="2"/>
      <c r="M242" s="2"/>
      <c r="N242" s="2"/>
      <c r="O242" s="2"/>
      <c r="P242" s="2"/>
      <c r="Q242" s="2"/>
      <c r="R242" s="2"/>
      <c r="S242" s="2"/>
      <c r="T242" s="2"/>
      <c r="U242" s="2"/>
      <c r="V242" s="2"/>
      <c r="W242" s="2"/>
    </row>
    <row r="243" spans="1:23" ht="13.5" customHeight="1" x14ac:dyDescent="0.35">
      <c r="G243" s="2"/>
      <c r="H243" s="2"/>
      <c r="I243" s="2"/>
      <c r="J243" s="2"/>
      <c r="K243" s="2"/>
      <c r="S243" s="2"/>
      <c r="T243" s="2"/>
      <c r="U243" s="2"/>
      <c r="V243" s="2"/>
      <c r="W243" s="2"/>
    </row>
    <row r="244" spans="1:23" ht="13.5" customHeight="1" x14ac:dyDescent="0.35">
      <c r="G244" s="2"/>
      <c r="H244" s="2"/>
      <c r="I244" s="2"/>
      <c r="J244" s="2"/>
      <c r="K244" s="2"/>
      <c r="S244" s="2"/>
      <c r="T244" s="2"/>
      <c r="U244" s="2"/>
      <c r="V244" s="2"/>
      <c r="W244" s="2"/>
    </row>
    <row r="245" spans="1:23" ht="13.5" customHeight="1" x14ac:dyDescent="0.35">
      <c r="J245" s="2"/>
      <c r="K245" s="2"/>
      <c r="V245" s="2"/>
      <c r="W245" s="2"/>
    </row>
    <row r="246" spans="1:23" ht="13.5" customHeight="1" x14ac:dyDescent="0.35">
      <c r="J246" s="2"/>
      <c r="K246" s="2"/>
      <c r="V246" s="2"/>
      <c r="W246" s="2"/>
    </row>
    <row r="247" spans="1:23" ht="13.5" customHeight="1" x14ac:dyDescent="0.35"/>
    <row r="248" spans="1:23" ht="13.5" customHeight="1" x14ac:dyDescent="0.35">
      <c r="A248" s="1" t="str">
        <f>sections!B21</f>
        <v>WKE Denise Brennock</v>
      </c>
      <c r="M248" s="1" t="str">
        <f>sections!B22</f>
        <v>PATRSA Mel Grigg</v>
      </c>
    </row>
    <row r="249" spans="1:23" ht="13.5" customHeight="1" x14ac:dyDescent="0.35">
      <c r="A249" s="1" t="s">
        <v>0</v>
      </c>
      <c r="F249" s="1" t="s">
        <v>1</v>
      </c>
      <c r="I249" s="1" t="s">
        <v>49</v>
      </c>
      <c r="M249" s="1" t="s">
        <v>0</v>
      </c>
      <c r="R249" s="1" t="s">
        <v>1</v>
      </c>
      <c r="U249" s="1" t="s">
        <v>50</v>
      </c>
    </row>
    <row r="250" spans="1:23" ht="13.5" customHeight="1" x14ac:dyDescent="0.35">
      <c r="A250" s="1" t="s">
        <v>6</v>
      </c>
      <c r="B250" s="1" t="s">
        <v>8</v>
      </c>
      <c r="C250" s="1" t="s">
        <v>5</v>
      </c>
      <c r="D250" s="1" t="s">
        <v>12</v>
      </c>
      <c r="E250" s="1" t="s">
        <v>4</v>
      </c>
      <c r="F250" s="2">
        <v>64</v>
      </c>
      <c r="G250" s="2">
        <v>32</v>
      </c>
      <c r="H250" s="2">
        <v>16</v>
      </c>
      <c r="I250" s="2" t="s">
        <v>9</v>
      </c>
      <c r="J250" s="2" t="s">
        <v>10</v>
      </c>
      <c r="K250" s="2" t="s">
        <v>11</v>
      </c>
      <c r="M250" s="1" t="s">
        <v>7</v>
      </c>
      <c r="N250" s="1" t="s">
        <v>4</v>
      </c>
      <c r="O250" s="1" t="s">
        <v>12</v>
      </c>
      <c r="P250" s="1" t="s">
        <v>8</v>
      </c>
      <c r="Q250" s="1" t="s">
        <v>5</v>
      </c>
      <c r="R250" s="2">
        <v>64</v>
      </c>
      <c r="S250" s="2">
        <v>32</v>
      </c>
      <c r="T250" s="2">
        <v>16</v>
      </c>
      <c r="U250" s="2" t="s">
        <v>9</v>
      </c>
      <c r="V250" s="2" t="s">
        <v>10</v>
      </c>
      <c r="W250" s="2" t="s">
        <v>11</v>
      </c>
    </row>
    <row r="251" spans="1:23" ht="13.5" customHeight="1" x14ac:dyDescent="0.35">
      <c r="A251" s="2"/>
      <c r="B251" s="2"/>
      <c r="C251" s="2"/>
      <c r="D251" s="2"/>
      <c r="E251" s="2"/>
      <c r="F251" s="2"/>
      <c r="G251" s="2"/>
      <c r="H251" s="2"/>
      <c r="I251" s="2"/>
      <c r="J251" s="2"/>
      <c r="K251" s="2"/>
      <c r="M251" s="2"/>
      <c r="N251" s="2"/>
      <c r="O251" s="2"/>
      <c r="P251" s="2"/>
      <c r="Q251" s="2"/>
      <c r="R251" s="2"/>
      <c r="S251" s="2"/>
      <c r="T251" s="2"/>
      <c r="U251" s="2"/>
      <c r="V251" s="2"/>
      <c r="W251" s="2"/>
    </row>
    <row r="252" spans="1:23" ht="13.5" customHeight="1" x14ac:dyDescent="0.35">
      <c r="A252" s="2"/>
      <c r="B252" s="2"/>
      <c r="C252" s="2"/>
      <c r="D252" s="2"/>
      <c r="E252" s="2"/>
      <c r="F252" s="2"/>
      <c r="G252" s="2"/>
      <c r="H252" s="2"/>
      <c r="I252" s="2"/>
      <c r="J252" s="2"/>
      <c r="K252" s="2"/>
      <c r="M252" s="2"/>
      <c r="N252" s="2"/>
      <c r="O252" s="2"/>
      <c r="P252" s="2"/>
      <c r="Q252" s="2"/>
      <c r="R252" s="2"/>
      <c r="S252" s="2"/>
      <c r="T252" s="2"/>
      <c r="U252" s="2"/>
      <c r="V252" s="2"/>
      <c r="W252" s="2"/>
    </row>
    <row r="253" spans="1:23" ht="13.5" customHeight="1" x14ac:dyDescent="0.35">
      <c r="A253" s="2"/>
      <c r="B253" s="2"/>
      <c r="C253" s="2"/>
      <c r="D253" s="2"/>
      <c r="E253" s="2"/>
      <c r="F253" s="2"/>
      <c r="G253" s="2"/>
      <c r="H253" s="2"/>
      <c r="I253" s="2"/>
      <c r="J253" s="2"/>
      <c r="K253" s="2"/>
      <c r="M253" s="2"/>
      <c r="N253" s="2"/>
      <c r="O253" s="2"/>
      <c r="P253" s="2"/>
      <c r="Q253" s="2"/>
      <c r="R253" s="2"/>
      <c r="S253" s="2"/>
      <c r="T253" s="2"/>
      <c r="U253" s="2"/>
      <c r="V253" s="2"/>
      <c r="W253" s="2"/>
    </row>
    <row r="254" spans="1:23" ht="13.5" customHeight="1" x14ac:dyDescent="0.35">
      <c r="A254" s="2"/>
      <c r="B254" s="2"/>
      <c r="C254" s="2"/>
      <c r="D254" s="2"/>
      <c r="E254" s="2"/>
      <c r="F254" s="2"/>
      <c r="G254" s="2"/>
      <c r="H254" s="2"/>
      <c r="I254" s="2"/>
      <c r="J254" s="2"/>
      <c r="K254" s="2"/>
      <c r="M254" s="2"/>
      <c r="N254" s="2"/>
      <c r="O254" s="2"/>
      <c r="P254" s="2"/>
      <c r="Q254" s="2"/>
      <c r="R254" s="2"/>
      <c r="S254" s="2"/>
      <c r="T254" s="2"/>
      <c r="U254" s="2"/>
      <c r="V254" s="2"/>
      <c r="W254" s="2"/>
    </row>
    <row r="255" spans="1:23" ht="13.5" customHeight="1" x14ac:dyDescent="0.35">
      <c r="A255" s="2"/>
      <c r="B255" s="2"/>
      <c r="C255" s="2"/>
      <c r="D255" s="2"/>
      <c r="E255" s="2"/>
      <c r="F255" s="2"/>
      <c r="G255" s="2"/>
      <c r="H255" s="2"/>
      <c r="I255" s="2"/>
      <c r="J255" s="2"/>
      <c r="K255" s="2"/>
      <c r="M255" s="2"/>
      <c r="N255" s="2"/>
      <c r="O255" s="2"/>
      <c r="P255" s="2"/>
      <c r="Q255" s="2"/>
      <c r="R255" s="2"/>
      <c r="S255" s="2"/>
      <c r="T255" s="2"/>
      <c r="U255" s="2"/>
      <c r="V255" s="2"/>
      <c r="W255" s="2"/>
    </row>
    <row r="256" spans="1:23" ht="13.5" customHeight="1" x14ac:dyDescent="0.35">
      <c r="G256" s="2"/>
      <c r="H256" s="2"/>
      <c r="I256" s="2"/>
      <c r="J256" s="2"/>
      <c r="K256" s="2"/>
      <c r="S256" s="2"/>
      <c r="T256" s="2"/>
      <c r="U256" s="2"/>
      <c r="V256" s="2"/>
      <c r="W256" s="2"/>
    </row>
    <row r="257" spans="1:23" ht="13.5" customHeight="1" x14ac:dyDescent="0.35">
      <c r="G257" s="2"/>
      <c r="H257" s="2"/>
      <c r="I257" s="2"/>
      <c r="J257" s="2"/>
      <c r="K257" s="2"/>
      <c r="S257" s="2"/>
      <c r="T257" s="2"/>
      <c r="U257" s="2"/>
      <c r="V257" s="2"/>
      <c r="W257" s="2"/>
    </row>
    <row r="258" spans="1:23" ht="13.5" customHeight="1" x14ac:dyDescent="0.35">
      <c r="J258" s="2"/>
      <c r="K258" s="2"/>
      <c r="V258" s="2"/>
      <c r="W258" s="2"/>
    </row>
    <row r="259" spans="1:23" ht="13.5" customHeight="1" x14ac:dyDescent="0.35">
      <c r="J259" s="2"/>
      <c r="K259" s="2"/>
      <c r="V259" s="2"/>
      <c r="W259" s="2"/>
    </row>
    <row r="260" spans="1:23" ht="13.5" customHeight="1" x14ac:dyDescent="0.35"/>
    <row r="261" spans="1:23" ht="13.5" customHeight="1" x14ac:dyDescent="0.35">
      <c r="A261" s="1" t="str">
        <f>sections!B23</f>
        <v>MAN Acushla Potaka</v>
      </c>
      <c r="M261" s="1" t="str">
        <f>sections!B24</f>
        <v>WHKRSA Alexandra Chase</v>
      </c>
    </row>
    <row r="262" spans="1:23" ht="13.5" customHeight="1" x14ac:dyDescent="0.35">
      <c r="A262" s="1" t="s">
        <v>0</v>
      </c>
      <c r="F262" s="1" t="s">
        <v>1</v>
      </c>
      <c r="I262" s="1" t="s">
        <v>51</v>
      </c>
      <c r="M262" s="1" t="s">
        <v>0</v>
      </c>
      <c r="R262" s="1" t="s">
        <v>1</v>
      </c>
      <c r="U262" s="1" t="s">
        <v>52</v>
      </c>
    </row>
    <row r="263" spans="1:23" ht="13.5" customHeight="1" x14ac:dyDescent="0.35">
      <c r="A263" s="1" t="s">
        <v>8</v>
      </c>
      <c r="B263" s="1" t="s">
        <v>12</v>
      </c>
      <c r="C263" s="1" t="s">
        <v>7</v>
      </c>
      <c r="D263" s="1" t="s">
        <v>4</v>
      </c>
      <c r="E263" s="1" t="s">
        <v>6</v>
      </c>
      <c r="F263" s="2">
        <v>64</v>
      </c>
      <c r="G263" s="2">
        <v>32</v>
      </c>
      <c r="H263" s="2">
        <v>16</v>
      </c>
      <c r="I263" s="2" t="s">
        <v>9</v>
      </c>
      <c r="J263" s="2" t="s">
        <v>10</v>
      </c>
      <c r="K263" s="2" t="s">
        <v>11</v>
      </c>
      <c r="M263" s="1" t="s">
        <v>12</v>
      </c>
      <c r="N263" s="1" t="s">
        <v>6</v>
      </c>
      <c r="O263" s="1" t="s">
        <v>8</v>
      </c>
      <c r="P263" s="1" t="s">
        <v>5</v>
      </c>
      <c r="Q263" s="1" t="s">
        <v>7</v>
      </c>
      <c r="R263" s="2">
        <v>64</v>
      </c>
      <c r="S263" s="2">
        <v>32</v>
      </c>
      <c r="T263" s="2">
        <v>16</v>
      </c>
      <c r="U263" s="2" t="s">
        <v>9</v>
      </c>
      <c r="V263" s="2" t="s">
        <v>10</v>
      </c>
      <c r="W263" s="2" t="s">
        <v>11</v>
      </c>
    </row>
    <row r="264" spans="1:23" ht="13.5" customHeight="1" x14ac:dyDescent="0.35">
      <c r="A264" s="2"/>
      <c r="B264" s="2"/>
      <c r="C264" s="2"/>
      <c r="D264" s="2"/>
      <c r="E264" s="2"/>
      <c r="F264" s="2"/>
      <c r="G264" s="2"/>
      <c r="H264" s="2"/>
      <c r="I264" s="2"/>
      <c r="J264" s="2"/>
      <c r="K264" s="2"/>
      <c r="M264" s="2"/>
      <c r="N264" s="2"/>
      <c r="O264" s="2"/>
      <c r="P264" s="2"/>
      <c r="Q264" s="2"/>
      <c r="R264" s="2"/>
      <c r="S264" s="2"/>
      <c r="T264" s="2"/>
      <c r="U264" s="2"/>
      <c r="V264" s="2"/>
      <c r="W264" s="2"/>
    </row>
    <row r="265" spans="1:23" ht="13.5" customHeight="1" x14ac:dyDescent="0.35">
      <c r="A265" s="2"/>
      <c r="B265" s="2"/>
      <c r="C265" s="2"/>
      <c r="D265" s="2"/>
      <c r="E265" s="2"/>
      <c r="F265" s="2"/>
      <c r="G265" s="2"/>
      <c r="H265" s="2"/>
      <c r="I265" s="2"/>
      <c r="J265" s="2"/>
      <c r="K265" s="2"/>
      <c r="M265" s="2"/>
      <c r="N265" s="2"/>
      <c r="O265" s="2"/>
      <c r="P265" s="2"/>
      <c r="Q265" s="2"/>
      <c r="R265" s="2"/>
      <c r="S265" s="2"/>
      <c r="T265" s="2"/>
      <c r="U265" s="2"/>
      <c r="V265" s="2"/>
      <c r="W265" s="2"/>
    </row>
    <row r="266" spans="1:23" ht="13.5" customHeight="1" x14ac:dyDescent="0.35">
      <c r="A266" s="2"/>
      <c r="B266" s="2"/>
      <c r="C266" s="2"/>
      <c r="D266" s="2"/>
      <c r="E266" s="2"/>
      <c r="F266" s="2"/>
      <c r="G266" s="2"/>
      <c r="H266" s="2"/>
      <c r="I266" s="2"/>
      <c r="J266" s="2"/>
      <c r="K266" s="2"/>
      <c r="M266" s="2"/>
      <c r="N266" s="2"/>
      <c r="O266" s="2"/>
      <c r="P266" s="2"/>
      <c r="Q266" s="2"/>
      <c r="R266" s="2"/>
      <c r="S266" s="2"/>
      <c r="T266" s="2"/>
      <c r="U266" s="2"/>
      <c r="V266" s="2"/>
      <c r="W266" s="2"/>
    </row>
    <row r="267" spans="1:23" ht="13.5" customHeight="1" x14ac:dyDescent="0.35">
      <c r="A267" s="2"/>
      <c r="B267" s="2"/>
      <c r="C267" s="2"/>
      <c r="D267" s="2"/>
      <c r="E267" s="2"/>
      <c r="F267" s="2"/>
      <c r="G267" s="2"/>
      <c r="H267" s="2"/>
      <c r="I267" s="2"/>
      <c r="J267" s="2"/>
      <c r="K267" s="2"/>
      <c r="M267" s="2"/>
      <c r="N267" s="2"/>
      <c r="O267" s="2"/>
      <c r="P267" s="2"/>
      <c r="Q267" s="2"/>
      <c r="R267" s="2"/>
      <c r="S267" s="2"/>
      <c r="T267" s="2"/>
      <c r="U267" s="2"/>
      <c r="V267" s="2"/>
      <c r="W267" s="2"/>
    </row>
    <row r="268" spans="1:23" ht="13.5" customHeight="1" x14ac:dyDescent="0.35">
      <c r="A268" s="2"/>
      <c r="B268" s="2"/>
      <c r="C268" s="2"/>
      <c r="D268" s="2"/>
      <c r="E268" s="2"/>
      <c r="F268" s="2"/>
      <c r="G268" s="2"/>
      <c r="H268" s="2"/>
      <c r="I268" s="2"/>
      <c r="J268" s="2"/>
      <c r="K268" s="2"/>
      <c r="M268" s="2"/>
      <c r="N268" s="2"/>
      <c r="O268" s="2"/>
      <c r="P268" s="2"/>
      <c r="Q268" s="2"/>
      <c r="R268" s="2"/>
      <c r="S268" s="2"/>
      <c r="T268" s="2"/>
      <c r="U268" s="2"/>
      <c r="V268" s="2"/>
      <c r="W268" s="2"/>
    </row>
    <row r="269" spans="1:23" ht="13.5" customHeight="1" x14ac:dyDescent="0.35">
      <c r="G269" s="2"/>
      <c r="H269" s="2"/>
      <c r="I269" s="2"/>
      <c r="J269" s="2"/>
      <c r="K269" s="2"/>
      <c r="S269" s="2"/>
      <c r="T269" s="2"/>
      <c r="U269" s="2"/>
      <c r="V269" s="2"/>
      <c r="W269" s="2"/>
    </row>
    <row r="270" spans="1:23" ht="13.5" customHeight="1" x14ac:dyDescent="0.35">
      <c r="G270" s="2"/>
      <c r="H270" s="2"/>
      <c r="I270" s="2"/>
      <c r="J270" s="2"/>
      <c r="K270" s="2"/>
      <c r="S270" s="2"/>
      <c r="T270" s="2"/>
      <c r="U270" s="2"/>
      <c r="V270" s="2"/>
      <c r="W270" s="2"/>
    </row>
    <row r="271" spans="1:23" ht="13.5" customHeight="1" x14ac:dyDescent="0.35">
      <c r="J271" s="2"/>
      <c r="K271" s="2"/>
      <c r="V271" s="2"/>
      <c r="W271" s="2"/>
    </row>
    <row r="272" spans="1:23" ht="13.5" customHeight="1" x14ac:dyDescent="0.35">
      <c r="J272" s="2"/>
      <c r="K272" s="2"/>
      <c r="V272" s="2"/>
      <c r="W272" s="2"/>
    </row>
    <row r="273" spans="1:23" ht="13.5" customHeight="1" x14ac:dyDescent="0.35"/>
    <row r="274" spans="1:23" ht="13.5" customHeight="1" x14ac:dyDescent="0.35">
      <c r="A274" s="1" t="str">
        <f>sections!D19</f>
        <v>SWA Tatum Manning</v>
      </c>
      <c r="M274" s="1" t="str">
        <f>sections!D20</f>
        <v>BIR Janie Wallace</v>
      </c>
    </row>
    <row r="275" spans="1:23" ht="13.5" customHeight="1" x14ac:dyDescent="0.35">
      <c r="A275" s="1" t="s">
        <v>0</v>
      </c>
      <c r="F275" s="1" t="s">
        <v>1</v>
      </c>
      <c r="I275" s="1" t="s">
        <v>53</v>
      </c>
      <c r="M275" s="1" t="s">
        <v>0</v>
      </c>
      <c r="R275" s="1" t="s">
        <v>1</v>
      </c>
      <c r="U275" s="1" t="s">
        <v>54</v>
      </c>
    </row>
    <row r="276" spans="1:23" ht="13.5" customHeight="1" x14ac:dyDescent="0.35">
      <c r="A276" s="1" t="s">
        <v>4</v>
      </c>
      <c r="B276" s="1" t="s">
        <v>5</v>
      </c>
      <c r="C276" s="1" t="s">
        <v>6</v>
      </c>
      <c r="D276" s="1" t="s">
        <v>7</v>
      </c>
      <c r="E276" s="1" t="s">
        <v>8</v>
      </c>
      <c r="F276" s="2">
        <v>64</v>
      </c>
      <c r="G276" s="2">
        <v>32</v>
      </c>
      <c r="H276" s="2">
        <v>16</v>
      </c>
      <c r="I276" s="2" t="s">
        <v>9</v>
      </c>
      <c r="J276" s="2" t="s">
        <v>10</v>
      </c>
      <c r="K276" s="2" t="s">
        <v>11</v>
      </c>
      <c r="M276" s="1" t="s">
        <v>5</v>
      </c>
      <c r="N276" s="1" t="s">
        <v>7</v>
      </c>
      <c r="O276" s="1" t="s">
        <v>4</v>
      </c>
      <c r="P276" s="1" t="s">
        <v>6</v>
      </c>
      <c r="Q276" s="1" t="s">
        <v>12</v>
      </c>
      <c r="R276" s="2">
        <v>64</v>
      </c>
      <c r="S276" s="2">
        <v>32</v>
      </c>
      <c r="T276" s="2">
        <v>16</v>
      </c>
      <c r="U276" s="2" t="s">
        <v>9</v>
      </c>
      <c r="V276" s="2" t="s">
        <v>10</v>
      </c>
      <c r="W276" s="2" t="s">
        <v>11</v>
      </c>
    </row>
    <row r="277" spans="1:23" ht="13.5" customHeight="1" x14ac:dyDescent="0.35">
      <c r="A277" s="2"/>
      <c r="B277" s="2"/>
      <c r="C277" s="2"/>
      <c r="D277" s="2"/>
      <c r="E277" s="2"/>
      <c r="F277" s="2"/>
      <c r="G277" s="2"/>
      <c r="H277" s="2"/>
      <c r="I277" s="2"/>
      <c r="J277" s="2"/>
      <c r="K277" s="2"/>
      <c r="M277" s="2"/>
      <c r="N277" s="2"/>
      <c r="O277" s="2"/>
      <c r="P277" s="2"/>
      <c r="Q277" s="2"/>
      <c r="R277" s="2"/>
      <c r="S277" s="2"/>
      <c r="T277" s="2"/>
      <c r="U277" s="2"/>
      <c r="V277" s="2"/>
      <c r="W277" s="2"/>
    </row>
    <row r="278" spans="1:23" ht="13.5" customHeight="1" x14ac:dyDescent="0.35">
      <c r="A278" s="2"/>
      <c r="B278" s="2"/>
      <c r="C278" s="2"/>
      <c r="D278" s="2"/>
      <c r="E278" s="2"/>
      <c r="F278" s="2"/>
      <c r="G278" s="2"/>
      <c r="H278" s="2"/>
      <c r="I278" s="2"/>
      <c r="J278" s="2"/>
      <c r="K278" s="2"/>
      <c r="M278" s="2"/>
      <c r="N278" s="2"/>
      <c r="O278" s="2"/>
      <c r="P278" s="2"/>
      <c r="Q278" s="2"/>
      <c r="R278" s="2"/>
      <c r="S278" s="2"/>
      <c r="T278" s="2"/>
      <c r="U278" s="2"/>
      <c r="V278" s="2"/>
      <c r="W278" s="2"/>
    </row>
    <row r="279" spans="1:23" ht="13.5" customHeight="1" x14ac:dyDescent="0.35">
      <c r="A279" s="2"/>
      <c r="B279" s="2"/>
      <c r="C279" s="2"/>
      <c r="D279" s="2"/>
      <c r="E279" s="2"/>
      <c r="F279" s="2"/>
      <c r="G279" s="2"/>
      <c r="H279" s="2"/>
      <c r="I279" s="2"/>
      <c r="J279" s="2"/>
      <c r="K279" s="2"/>
      <c r="M279" s="2"/>
      <c r="N279" s="2"/>
      <c r="O279" s="2"/>
      <c r="P279" s="2"/>
      <c r="Q279" s="2"/>
      <c r="R279" s="2"/>
      <c r="S279" s="2"/>
      <c r="T279" s="2"/>
      <c r="U279" s="2"/>
      <c r="V279" s="2"/>
      <c r="W279" s="2"/>
    </row>
    <row r="280" spans="1:23" ht="13.5" customHeight="1" x14ac:dyDescent="0.35">
      <c r="A280" s="2"/>
      <c r="B280" s="2"/>
      <c r="C280" s="2"/>
      <c r="D280" s="2"/>
      <c r="E280" s="2"/>
      <c r="F280" s="2"/>
      <c r="G280" s="2"/>
      <c r="H280" s="2"/>
      <c r="I280" s="2"/>
      <c r="J280" s="2"/>
      <c r="K280" s="2"/>
      <c r="M280" s="2"/>
      <c r="N280" s="2"/>
      <c r="O280" s="2"/>
      <c r="P280" s="2"/>
      <c r="Q280" s="2"/>
      <c r="R280" s="2"/>
      <c r="S280" s="2"/>
      <c r="T280" s="2"/>
      <c r="U280" s="2"/>
      <c r="V280" s="2"/>
      <c r="W280" s="2"/>
    </row>
    <row r="281" spans="1:23" ht="13.5" customHeight="1" x14ac:dyDescent="0.35">
      <c r="A281" s="2"/>
      <c r="B281" s="2"/>
      <c r="C281" s="2"/>
      <c r="D281" s="2"/>
      <c r="E281" s="2"/>
      <c r="F281" s="2"/>
      <c r="G281" s="2"/>
      <c r="H281" s="2"/>
      <c r="I281" s="2"/>
      <c r="J281" s="2"/>
      <c r="K281" s="2"/>
      <c r="M281" s="2"/>
      <c r="N281" s="2"/>
      <c r="O281" s="2"/>
      <c r="P281" s="2"/>
      <c r="Q281" s="2"/>
      <c r="R281" s="2"/>
      <c r="S281" s="2"/>
      <c r="T281" s="2"/>
      <c r="U281" s="2"/>
      <c r="V281" s="2"/>
      <c r="W281" s="2"/>
    </row>
    <row r="282" spans="1:23" ht="13.5" customHeight="1" x14ac:dyDescent="0.35">
      <c r="G282" s="2"/>
      <c r="H282" s="2"/>
      <c r="I282" s="2"/>
      <c r="J282" s="2"/>
      <c r="K282" s="2"/>
      <c r="S282" s="2"/>
      <c r="T282" s="2"/>
      <c r="U282" s="2"/>
      <c r="V282" s="2"/>
      <c r="W282" s="2"/>
    </row>
    <row r="283" spans="1:23" ht="13.5" customHeight="1" x14ac:dyDescent="0.35">
      <c r="G283" s="2"/>
      <c r="H283" s="2"/>
      <c r="I283" s="2"/>
      <c r="J283" s="2"/>
      <c r="K283" s="2"/>
      <c r="S283" s="2"/>
      <c r="T283" s="2"/>
      <c r="U283" s="2"/>
      <c r="V283" s="2"/>
      <c r="W283" s="2"/>
    </row>
    <row r="284" spans="1:23" ht="13.5" customHeight="1" x14ac:dyDescent="0.35">
      <c r="J284" s="2"/>
      <c r="K284" s="2"/>
      <c r="V284" s="2"/>
      <c r="W284" s="2"/>
    </row>
    <row r="285" spans="1:23" ht="13.5" customHeight="1" x14ac:dyDescent="0.35">
      <c r="J285" s="2"/>
      <c r="K285" s="2"/>
      <c r="V285" s="2"/>
      <c r="W285" s="2"/>
    </row>
    <row r="286" spans="1:23" ht="13.5" customHeight="1" x14ac:dyDescent="0.35"/>
    <row r="287" spans="1:23" ht="13.5" customHeight="1" x14ac:dyDescent="0.35">
      <c r="A287" s="1" t="str">
        <f>sections!D21</f>
        <v>GERSA Katrina Tito</v>
      </c>
      <c r="M287" s="1" t="str">
        <f>sections!D22</f>
        <v>TGA Merry Wills</v>
      </c>
    </row>
    <row r="288" spans="1:23" ht="13.5" customHeight="1" x14ac:dyDescent="0.35">
      <c r="A288" s="1" t="s">
        <v>0</v>
      </c>
      <c r="F288" s="1" t="s">
        <v>1</v>
      </c>
      <c r="I288" s="1" t="s">
        <v>55</v>
      </c>
      <c r="M288" s="1" t="s">
        <v>0</v>
      </c>
      <c r="R288" s="1" t="s">
        <v>1</v>
      </c>
      <c r="U288" s="1" t="s">
        <v>56</v>
      </c>
    </row>
    <row r="289" spans="1:23" ht="13.5" customHeight="1" x14ac:dyDescent="0.35">
      <c r="A289" s="1" t="s">
        <v>6</v>
      </c>
      <c r="B289" s="1" t="s">
        <v>8</v>
      </c>
      <c r="C289" s="1" t="s">
        <v>5</v>
      </c>
      <c r="D289" s="1" t="s">
        <v>12</v>
      </c>
      <c r="E289" s="1" t="s">
        <v>4</v>
      </c>
      <c r="F289" s="2">
        <v>64</v>
      </c>
      <c r="G289" s="2">
        <v>32</v>
      </c>
      <c r="H289" s="2">
        <v>16</v>
      </c>
      <c r="I289" s="2" t="s">
        <v>9</v>
      </c>
      <c r="J289" s="2" t="s">
        <v>10</v>
      </c>
      <c r="K289" s="2" t="s">
        <v>11</v>
      </c>
      <c r="M289" s="1" t="s">
        <v>7</v>
      </c>
      <c r="N289" s="1" t="s">
        <v>4</v>
      </c>
      <c r="O289" s="1" t="s">
        <v>12</v>
      </c>
      <c r="P289" s="1" t="s">
        <v>8</v>
      </c>
      <c r="Q289" s="1" t="s">
        <v>5</v>
      </c>
      <c r="R289" s="2">
        <v>64</v>
      </c>
      <c r="S289" s="2">
        <v>32</v>
      </c>
      <c r="T289" s="2">
        <v>16</v>
      </c>
      <c r="U289" s="2" t="s">
        <v>9</v>
      </c>
      <c r="V289" s="2" t="s">
        <v>10</v>
      </c>
      <c r="W289" s="2" t="s">
        <v>11</v>
      </c>
    </row>
    <row r="290" spans="1:23" ht="13.5" customHeight="1" x14ac:dyDescent="0.35">
      <c r="A290" s="2"/>
      <c r="B290" s="2"/>
      <c r="C290" s="2"/>
      <c r="D290" s="2"/>
      <c r="E290" s="2"/>
      <c r="F290" s="2"/>
      <c r="G290" s="2"/>
      <c r="H290" s="2"/>
      <c r="I290" s="2"/>
      <c r="J290" s="2"/>
      <c r="K290" s="2"/>
      <c r="M290" s="2"/>
      <c r="N290" s="2"/>
      <c r="O290" s="2"/>
      <c r="P290" s="2"/>
      <c r="Q290" s="2"/>
      <c r="R290" s="2"/>
      <c r="S290" s="2"/>
      <c r="T290" s="2"/>
      <c r="U290" s="2"/>
      <c r="V290" s="2"/>
      <c r="W290" s="2"/>
    </row>
    <row r="291" spans="1:23" ht="13.5" customHeight="1" x14ac:dyDescent="0.35">
      <c r="A291" s="2"/>
      <c r="B291" s="2"/>
      <c r="C291" s="2"/>
      <c r="D291" s="2"/>
      <c r="E291" s="2"/>
      <c r="F291" s="2"/>
      <c r="G291" s="2"/>
      <c r="H291" s="2"/>
      <c r="I291" s="2"/>
      <c r="J291" s="2"/>
      <c r="K291" s="2"/>
      <c r="M291" s="2"/>
      <c r="N291" s="2"/>
      <c r="O291" s="2"/>
      <c r="P291" s="2"/>
      <c r="Q291" s="2"/>
      <c r="R291" s="2"/>
      <c r="S291" s="2"/>
      <c r="T291" s="2"/>
      <c r="U291" s="2"/>
      <c r="V291" s="2"/>
      <c r="W291" s="2"/>
    </row>
    <row r="292" spans="1:23" ht="13.5" customHeight="1" x14ac:dyDescent="0.35">
      <c r="A292" s="2"/>
      <c r="B292" s="2"/>
      <c r="C292" s="2"/>
      <c r="D292" s="2"/>
      <c r="E292" s="2"/>
      <c r="F292" s="2"/>
      <c r="G292" s="2"/>
      <c r="H292" s="2"/>
      <c r="I292" s="2"/>
      <c r="J292" s="2"/>
      <c r="K292" s="2"/>
      <c r="M292" s="2"/>
      <c r="N292" s="2"/>
      <c r="O292" s="2"/>
      <c r="P292" s="2"/>
      <c r="Q292" s="2"/>
      <c r="R292" s="2"/>
      <c r="S292" s="2"/>
      <c r="T292" s="2"/>
      <c r="U292" s="2"/>
      <c r="V292" s="2"/>
      <c r="W292" s="2"/>
    </row>
    <row r="293" spans="1:23" ht="13.5" customHeight="1" x14ac:dyDescent="0.35">
      <c r="A293" s="2"/>
      <c r="B293" s="2"/>
      <c r="C293" s="2"/>
      <c r="D293" s="2"/>
      <c r="E293" s="2"/>
      <c r="F293" s="2"/>
      <c r="G293" s="2"/>
      <c r="H293" s="2"/>
      <c r="I293" s="2"/>
      <c r="J293" s="2"/>
      <c r="K293" s="2"/>
      <c r="M293" s="2"/>
      <c r="N293" s="2"/>
      <c r="O293" s="2"/>
      <c r="P293" s="2"/>
      <c r="Q293" s="2"/>
      <c r="R293" s="2"/>
      <c r="S293" s="2"/>
      <c r="T293" s="2"/>
      <c r="U293" s="2"/>
      <c r="V293" s="2"/>
      <c r="W293" s="2"/>
    </row>
    <row r="294" spans="1:23" ht="13.5" customHeight="1" x14ac:dyDescent="0.35">
      <c r="A294" s="2"/>
      <c r="B294" s="2"/>
      <c r="C294" s="2"/>
      <c r="D294" s="2"/>
      <c r="E294" s="2"/>
      <c r="F294" s="2"/>
      <c r="G294" s="2"/>
      <c r="H294" s="2"/>
      <c r="I294" s="2"/>
      <c r="J294" s="2"/>
      <c r="K294" s="2"/>
      <c r="M294" s="2"/>
      <c r="N294" s="2"/>
      <c r="O294" s="2"/>
      <c r="P294" s="2"/>
      <c r="Q294" s="2"/>
      <c r="R294" s="2"/>
      <c r="S294" s="2"/>
      <c r="T294" s="2"/>
      <c r="U294" s="2"/>
      <c r="V294" s="2"/>
      <c r="W294" s="2"/>
    </row>
    <row r="295" spans="1:23" ht="13.5" customHeight="1" x14ac:dyDescent="0.35">
      <c r="G295" s="2"/>
      <c r="H295" s="2"/>
      <c r="I295" s="2"/>
      <c r="J295" s="2"/>
      <c r="K295" s="2"/>
      <c r="S295" s="2"/>
      <c r="T295" s="2"/>
      <c r="U295" s="2"/>
      <c r="V295" s="2"/>
      <c r="W295" s="2"/>
    </row>
    <row r="296" spans="1:23" ht="13.5" customHeight="1" x14ac:dyDescent="0.35">
      <c r="G296" s="2"/>
      <c r="H296" s="2"/>
      <c r="I296" s="2"/>
      <c r="J296" s="2"/>
      <c r="K296" s="2"/>
      <c r="S296" s="2"/>
      <c r="T296" s="2"/>
      <c r="U296" s="2"/>
      <c r="V296" s="2"/>
      <c r="W296" s="2"/>
    </row>
    <row r="297" spans="1:23" ht="13.5" customHeight="1" x14ac:dyDescent="0.35">
      <c r="J297" s="2"/>
      <c r="K297" s="2"/>
      <c r="V297" s="2"/>
      <c r="W297" s="2"/>
    </row>
    <row r="298" spans="1:23" ht="13.5" customHeight="1" x14ac:dyDescent="0.35">
      <c r="J298" s="2"/>
      <c r="K298" s="2"/>
      <c r="V298" s="2"/>
      <c r="W298" s="2"/>
    </row>
    <row r="299" spans="1:23" ht="13.5" customHeight="1" x14ac:dyDescent="0.35"/>
    <row r="300" spans="1:23" ht="13.5" customHeight="1" x14ac:dyDescent="0.35">
      <c r="A300" s="1" t="str">
        <f>sections!D23</f>
        <v>NPL Sharon Crook</v>
      </c>
      <c r="M300" s="1" t="str">
        <f>sections!D24</f>
        <v>MAN Naia Tahana</v>
      </c>
    </row>
    <row r="301" spans="1:23" ht="13.5" customHeight="1" x14ac:dyDescent="0.35">
      <c r="A301" s="1" t="s">
        <v>0</v>
      </c>
      <c r="F301" s="1" t="s">
        <v>1</v>
      </c>
      <c r="I301" s="1" t="s">
        <v>57</v>
      </c>
      <c r="M301" s="1" t="s">
        <v>0</v>
      </c>
      <c r="R301" s="1" t="s">
        <v>1</v>
      </c>
      <c r="U301" s="1" t="s">
        <v>58</v>
      </c>
    </row>
    <row r="302" spans="1:23" ht="13.5" customHeight="1" x14ac:dyDescent="0.35">
      <c r="A302" s="1" t="s">
        <v>8</v>
      </c>
      <c r="B302" s="1" t="s">
        <v>12</v>
      </c>
      <c r="C302" s="1" t="s">
        <v>7</v>
      </c>
      <c r="D302" s="1" t="s">
        <v>4</v>
      </c>
      <c r="E302" s="1" t="s">
        <v>6</v>
      </c>
      <c r="F302" s="2">
        <v>64</v>
      </c>
      <c r="G302" s="2">
        <v>32</v>
      </c>
      <c r="H302" s="2">
        <v>16</v>
      </c>
      <c r="I302" s="2" t="s">
        <v>9</v>
      </c>
      <c r="J302" s="2" t="s">
        <v>10</v>
      </c>
      <c r="K302" s="2" t="s">
        <v>11</v>
      </c>
      <c r="M302" s="1" t="s">
        <v>12</v>
      </c>
      <c r="N302" s="1" t="s">
        <v>6</v>
      </c>
      <c r="O302" s="1" t="s">
        <v>8</v>
      </c>
      <c r="P302" s="1" t="s">
        <v>5</v>
      </c>
      <c r="Q302" s="1" t="s">
        <v>7</v>
      </c>
      <c r="R302" s="2">
        <v>64</v>
      </c>
      <c r="S302" s="2">
        <v>32</v>
      </c>
      <c r="T302" s="2">
        <v>16</v>
      </c>
      <c r="U302" s="2" t="s">
        <v>9</v>
      </c>
      <c r="V302" s="2" t="s">
        <v>10</v>
      </c>
      <c r="W302" s="2" t="s">
        <v>11</v>
      </c>
    </row>
    <row r="303" spans="1:23" ht="13.5" customHeight="1" x14ac:dyDescent="0.35">
      <c r="A303" s="2"/>
      <c r="B303" s="2"/>
      <c r="C303" s="2"/>
      <c r="D303" s="2"/>
      <c r="E303" s="2"/>
      <c r="F303" s="2"/>
      <c r="G303" s="2"/>
      <c r="H303" s="2"/>
      <c r="I303" s="2"/>
      <c r="J303" s="2"/>
      <c r="K303" s="2"/>
      <c r="M303" s="2"/>
      <c r="N303" s="2"/>
      <c r="O303" s="2"/>
      <c r="P303" s="2"/>
      <c r="Q303" s="2"/>
      <c r="R303" s="2"/>
      <c r="S303" s="2"/>
      <c r="T303" s="2"/>
      <c r="U303" s="2"/>
      <c r="V303" s="2"/>
      <c r="W303" s="2"/>
    </row>
    <row r="304" spans="1:23" ht="13.5" customHeight="1" x14ac:dyDescent="0.35">
      <c r="A304" s="2"/>
      <c r="B304" s="2"/>
      <c r="C304" s="2"/>
      <c r="D304" s="2"/>
      <c r="E304" s="2"/>
      <c r="F304" s="2"/>
      <c r="G304" s="2"/>
      <c r="H304" s="2"/>
      <c r="I304" s="2"/>
      <c r="J304" s="2"/>
      <c r="K304" s="2"/>
      <c r="M304" s="2"/>
      <c r="N304" s="2"/>
      <c r="O304" s="2"/>
      <c r="P304" s="2"/>
      <c r="Q304" s="2"/>
      <c r="R304" s="2"/>
      <c r="S304" s="2"/>
      <c r="T304" s="2"/>
      <c r="U304" s="2"/>
      <c r="V304" s="2"/>
      <c r="W304" s="2"/>
    </row>
    <row r="305" spans="1:23" ht="13.5" customHeight="1" x14ac:dyDescent="0.35">
      <c r="A305" s="2"/>
      <c r="B305" s="2"/>
      <c r="C305" s="2"/>
      <c r="D305" s="2"/>
      <c r="E305" s="2"/>
      <c r="F305" s="2"/>
      <c r="G305" s="2"/>
      <c r="H305" s="2"/>
      <c r="I305" s="2"/>
      <c r="J305" s="2"/>
      <c r="K305" s="2"/>
      <c r="M305" s="2"/>
      <c r="N305" s="2"/>
      <c r="O305" s="2"/>
      <c r="P305" s="2"/>
      <c r="Q305" s="2"/>
      <c r="R305" s="2"/>
      <c r="S305" s="2"/>
      <c r="T305" s="2"/>
      <c r="U305" s="2"/>
      <c r="V305" s="2"/>
      <c r="W305" s="2"/>
    </row>
    <row r="306" spans="1:23" ht="13.5" customHeight="1" x14ac:dyDescent="0.35">
      <c r="A306" s="2"/>
      <c r="B306" s="2"/>
      <c r="C306" s="2"/>
      <c r="D306" s="2"/>
      <c r="E306" s="2"/>
      <c r="F306" s="2"/>
      <c r="G306" s="2"/>
      <c r="H306" s="2"/>
      <c r="I306" s="2"/>
      <c r="J306" s="2"/>
      <c r="K306" s="2"/>
      <c r="M306" s="2"/>
      <c r="N306" s="2"/>
      <c r="O306" s="2"/>
      <c r="P306" s="2"/>
      <c r="Q306" s="2"/>
      <c r="R306" s="2"/>
      <c r="S306" s="2"/>
      <c r="T306" s="2"/>
      <c r="U306" s="2"/>
      <c r="V306" s="2"/>
      <c r="W306" s="2"/>
    </row>
    <row r="307" spans="1:23" ht="13.5" customHeight="1" x14ac:dyDescent="0.35">
      <c r="A307" s="2"/>
      <c r="B307" s="2"/>
      <c r="C307" s="2"/>
      <c r="D307" s="2"/>
      <c r="E307" s="2"/>
      <c r="F307" s="2"/>
      <c r="G307" s="2"/>
      <c r="H307" s="2"/>
      <c r="I307" s="2"/>
      <c r="J307" s="2"/>
      <c r="K307" s="2"/>
      <c r="M307" s="2"/>
      <c r="N307" s="2"/>
      <c r="O307" s="2"/>
      <c r="P307" s="2"/>
      <c r="Q307" s="2"/>
      <c r="R307" s="2"/>
      <c r="S307" s="2"/>
      <c r="T307" s="2"/>
      <c r="U307" s="2"/>
      <c r="V307" s="2"/>
      <c r="W307" s="2"/>
    </row>
    <row r="308" spans="1:23" ht="13.5" customHeight="1" x14ac:dyDescent="0.35">
      <c r="G308" s="2"/>
      <c r="H308" s="2"/>
      <c r="I308" s="2"/>
      <c r="J308" s="2"/>
      <c r="K308" s="2"/>
      <c r="S308" s="2"/>
      <c r="T308" s="2"/>
      <c r="U308" s="2"/>
      <c r="V308" s="2"/>
      <c r="W308" s="2"/>
    </row>
    <row r="309" spans="1:23" ht="13.5" customHeight="1" x14ac:dyDescent="0.35">
      <c r="G309" s="2"/>
      <c r="H309" s="2"/>
      <c r="I309" s="2"/>
      <c r="J309" s="2"/>
      <c r="K309" s="2"/>
      <c r="S309" s="2"/>
      <c r="T309" s="2"/>
      <c r="U309" s="2"/>
      <c r="V309" s="2"/>
      <c r="W309" s="2"/>
    </row>
    <row r="310" spans="1:23" ht="13.5" customHeight="1" x14ac:dyDescent="0.35">
      <c r="J310" s="2"/>
      <c r="K310" s="2"/>
      <c r="V310" s="2"/>
      <c r="W310" s="2"/>
    </row>
    <row r="311" spans="1:23" ht="13.5" customHeight="1" x14ac:dyDescent="0.35">
      <c r="J311" s="2"/>
      <c r="K311" s="2"/>
      <c r="V311" s="2"/>
      <c r="W311" s="2"/>
    </row>
    <row r="312" spans="1:23" ht="13.5" customHeight="1" x14ac:dyDescent="0.35"/>
    <row r="313" spans="1:23" ht="13.5" customHeight="1" x14ac:dyDescent="0.35">
      <c r="A313" s="1" t="str">
        <f>sections!F19</f>
        <v>TGA Suzanne Hart</v>
      </c>
      <c r="M313" s="1" t="str">
        <f>sections!F20</f>
        <v>GERSA Shannon Otene</v>
      </c>
    </row>
    <row r="314" spans="1:23" ht="13.5" customHeight="1" x14ac:dyDescent="0.35">
      <c r="A314" s="1" t="s">
        <v>0</v>
      </c>
      <c r="F314" s="1" t="s">
        <v>1</v>
      </c>
      <c r="I314" s="1" t="s">
        <v>59</v>
      </c>
      <c r="M314" s="1" t="s">
        <v>0</v>
      </c>
      <c r="R314" s="1" t="s">
        <v>1</v>
      </c>
      <c r="U314" s="1" t="s">
        <v>60</v>
      </c>
    </row>
    <row r="315" spans="1:23" ht="13.5" customHeight="1" x14ac:dyDescent="0.35">
      <c r="A315" s="1" t="s">
        <v>4</v>
      </c>
      <c r="B315" s="1" t="s">
        <v>5</v>
      </c>
      <c r="C315" s="1" t="s">
        <v>6</v>
      </c>
      <c r="D315" s="1" t="s">
        <v>7</v>
      </c>
      <c r="E315" s="1" t="s">
        <v>8</v>
      </c>
      <c r="F315" s="2">
        <v>64</v>
      </c>
      <c r="G315" s="2">
        <v>32</v>
      </c>
      <c r="H315" s="2">
        <v>16</v>
      </c>
      <c r="I315" s="2" t="s">
        <v>9</v>
      </c>
      <c r="J315" s="2" t="s">
        <v>10</v>
      </c>
      <c r="K315" s="2" t="s">
        <v>11</v>
      </c>
      <c r="M315" s="1" t="s">
        <v>5</v>
      </c>
      <c r="N315" s="1" t="s">
        <v>7</v>
      </c>
      <c r="O315" s="1" t="s">
        <v>4</v>
      </c>
      <c r="P315" s="1" t="s">
        <v>6</v>
      </c>
      <c r="Q315" s="1" t="s">
        <v>12</v>
      </c>
      <c r="R315" s="2">
        <v>64</v>
      </c>
      <c r="S315" s="2">
        <v>32</v>
      </c>
      <c r="T315" s="2">
        <v>16</v>
      </c>
      <c r="U315" s="2" t="s">
        <v>9</v>
      </c>
      <c r="V315" s="2" t="s">
        <v>10</v>
      </c>
      <c r="W315" s="2" t="s">
        <v>11</v>
      </c>
    </row>
    <row r="316" spans="1:23" ht="13.5" customHeight="1" x14ac:dyDescent="0.35">
      <c r="A316" s="2"/>
      <c r="B316" s="2"/>
      <c r="C316" s="2"/>
      <c r="D316" s="2"/>
      <c r="E316" s="2"/>
      <c r="F316" s="2"/>
      <c r="G316" s="2"/>
      <c r="H316" s="2"/>
      <c r="I316" s="2"/>
      <c r="J316" s="2"/>
      <c r="K316" s="2"/>
      <c r="M316" s="2"/>
      <c r="N316" s="2"/>
      <c r="O316" s="2"/>
      <c r="P316" s="2"/>
      <c r="Q316" s="2"/>
      <c r="R316" s="2"/>
      <c r="S316" s="2"/>
      <c r="T316" s="2"/>
      <c r="U316" s="2"/>
      <c r="V316" s="2"/>
      <c r="W316" s="2"/>
    </row>
    <row r="317" spans="1:23" ht="13.5" customHeight="1" x14ac:dyDescent="0.35">
      <c r="A317" s="2"/>
      <c r="B317" s="2"/>
      <c r="C317" s="2"/>
      <c r="D317" s="2"/>
      <c r="E317" s="2"/>
      <c r="F317" s="2"/>
      <c r="G317" s="2"/>
      <c r="H317" s="2"/>
      <c r="I317" s="2"/>
      <c r="J317" s="2"/>
      <c r="K317" s="2"/>
      <c r="M317" s="2"/>
      <c r="N317" s="2"/>
      <c r="O317" s="2"/>
      <c r="P317" s="2"/>
      <c r="Q317" s="2"/>
      <c r="R317" s="2"/>
      <c r="S317" s="2"/>
      <c r="T317" s="2"/>
      <c r="U317" s="2"/>
      <c r="V317" s="2"/>
      <c r="W317" s="2"/>
    </row>
    <row r="318" spans="1:23" ht="13.5" customHeight="1" x14ac:dyDescent="0.35">
      <c r="A318" s="2"/>
      <c r="B318" s="2"/>
      <c r="C318" s="2"/>
      <c r="D318" s="2"/>
      <c r="E318" s="2"/>
      <c r="F318" s="2"/>
      <c r="G318" s="2"/>
      <c r="H318" s="2"/>
      <c r="I318" s="2"/>
      <c r="J318" s="2"/>
      <c r="K318" s="2"/>
      <c r="M318" s="2"/>
      <c r="N318" s="2"/>
      <c r="O318" s="2"/>
      <c r="P318" s="2"/>
      <c r="Q318" s="2"/>
      <c r="R318" s="2"/>
      <c r="S318" s="2"/>
      <c r="T318" s="2"/>
      <c r="U318" s="2"/>
      <c r="V318" s="2"/>
      <c r="W318" s="2"/>
    </row>
    <row r="319" spans="1:23" ht="13.5" customHeight="1" x14ac:dyDescent="0.35">
      <c r="A319" s="2"/>
      <c r="B319" s="2"/>
      <c r="C319" s="2"/>
      <c r="D319" s="2"/>
      <c r="E319" s="2"/>
      <c r="F319" s="2"/>
      <c r="G319" s="2"/>
      <c r="H319" s="2"/>
      <c r="I319" s="2"/>
      <c r="J319" s="2"/>
      <c r="K319" s="2"/>
      <c r="M319" s="2"/>
      <c r="N319" s="2"/>
      <c r="O319" s="2"/>
      <c r="P319" s="2"/>
      <c r="Q319" s="2"/>
      <c r="R319" s="2"/>
      <c r="S319" s="2"/>
      <c r="T319" s="2"/>
      <c r="U319" s="2"/>
      <c r="V319" s="2"/>
      <c r="W319" s="2"/>
    </row>
    <row r="320" spans="1:23" ht="13.5" customHeight="1" x14ac:dyDescent="0.35">
      <c r="A320" s="2"/>
      <c r="B320" s="2"/>
      <c r="C320" s="2"/>
      <c r="D320" s="2"/>
      <c r="E320" s="2"/>
      <c r="F320" s="2"/>
      <c r="G320" s="2"/>
      <c r="H320" s="2"/>
      <c r="I320" s="2"/>
      <c r="J320" s="2"/>
      <c r="K320" s="2"/>
      <c r="M320" s="2"/>
      <c r="N320" s="2"/>
      <c r="O320" s="2"/>
      <c r="P320" s="2"/>
      <c r="Q320" s="2"/>
      <c r="R320" s="2"/>
      <c r="S320" s="2"/>
      <c r="T320" s="2"/>
      <c r="U320" s="2"/>
      <c r="V320" s="2"/>
      <c r="W320" s="2"/>
    </row>
    <row r="321" spans="1:23" ht="13.5" customHeight="1" x14ac:dyDescent="0.35">
      <c r="G321" s="2"/>
      <c r="H321" s="2"/>
      <c r="I321" s="2"/>
      <c r="J321" s="2"/>
      <c r="K321" s="2"/>
      <c r="S321" s="2"/>
      <c r="T321" s="2"/>
      <c r="U321" s="2"/>
      <c r="V321" s="2"/>
      <c r="W321" s="2"/>
    </row>
    <row r="322" spans="1:23" ht="13.5" customHeight="1" x14ac:dyDescent="0.35">
      <c r="G322" s="2"/>
      <c r="H322" s="2"/>
      <c r="I322" s="2"/>
      <c r="J322" s="2"/>
      <c r="K322" s="2"/>
      <c r="S322" s="2"/>
      <c r="T322" s="2"/>
      <c r="U322" s="2"/>
      <c r="V322" s="2"/>
      <c r="W322" s="2"/>
    </row>
    <row r="323" spans="1:23" ht="13.5" customHeight="1" x14ac:dyDescent="0.35">
      <c r="J323" s="2"/>
      <c r="K323" s="2"/>
      <c r="V323" s="2"/>
      <c r="W323" s="2"/>
    </row>
    <row r="324" spans="1:23" ht="13.5" customHeight="1" x14ac:dyDescent="0.35">
      <c r="J324" s="2"/>
      <c r="K324" s="2"/>
      <c r="V324" s="2"/>
      <c r="W324" s="2"/>
    </row>
    <row r="325" spans="1:23" ht="13.5" customHeight="1" x14ac:dyDescent="0.35"/>
    <row r="326" spans="1:23" ht="13.5" customHeight="1" x14ac:dyDescent="0.35">
      <c r="A326" s="1" t="str">
        <f>sections!F21</f>
        <v>OTK Teo Thoresen</v>
      </c>
      <c r="M326" s="1" t="str">
        <f>sections!F22</f>
        <v>HOW Nina Massold</v>
      </c>
    </row>
    <row r="327" spans="1:23" ht="13.5" customHeight="1" x14ac:dyDescent="0.35">
      <c r="A327" s="1" t="s">
        <v>0</v>
      </c>
      <c r="F327" s="1" t="s">
        <v>1</v>
      </c>
      <c r="I327" s="1" t="s">
        <v>61</v>
      </c>
      <c r="M327" s="1" t="s">
        <v>0</v>
      </c>
      <c r="R327" s="1" t="s">
        <v>1</v>
      </c>
      <c r="U327" s="1" t="s">
        <v>62</v>
      </c>
    </row>
    <row r="328" spans="1:23" ht="13.5" customHeight="1" x14ac:dyDescent="0.35">
      <c r="A328" s="1" t="s">
        <v>6</v>
      </c>
      <c r="B328" s="1" t="s">
        <v>8</v>
      </c>
      <c r="C328" s="1" t="s">
        <v>5</v>
      </c>
      <c r="D328" s="1" t="s">
        <v>12</v>
      </c>
      <c r="E328" s="1" t="s">
        <v>4</v>
      </c>
      <c r="F328" s="2">
        <v>64</v>
      </c>
      <c r="G328" s="2">
        <v>32</v>
      </c>
      <c r="H328" s="2">
        <v>16</v>
      </c>
      <c r="I328" s="2" t="s">
        <v>9</v>
      </c>
      <c r="J328" s="2" t="s">
        <v>10</v>
      </c>
      <c r="K328" s="2" t="s">
        <v>11</v>
      </c>
      <c r="M328" s="1" t="s">
        <v>7</v>
      </c>
      <c r="N328" s="1" t="s">
        <v>4</v>
      </c>
      <c r="O328" s="1" t="s">
        <v>12</v>
      </c>
      <c r="P328" s="1" t="s">
        <v>8</v>
      </c>
      <c r="Q328" s="1" t="s">
        <v>5</v>
      </c>
      <c r="R328" s="2">
        <v>64</v>
      </c>
      <c r="S328" s="2">
        <v>32</v>
      </c>
      <c r="T328" s="2">
        <v>16</v>
      </c>
      <c r="U328" s="2" t="s">
        <v>9</v>
      </c>
      <c r="V328" s="2" t="s">
        <v>10</v>
      </c>
      <c r="W328" s="2" t="s">
        <v>11</v>
      </c>
    </row>
    <row r="329" spans="1:23" ht="13.5" customHeight="1" x14ac:dyDescent="0.35">
      <c r="A329" s="2"/>
      <c r="B329" s="2"/>
      <c r="C329" s="2"/>
      <c r="D329" s="2"/>
      <c r="E329" s="2"/>
      <c r="F329" s="2"/>
      <c r="G329" s="2"/>
      <c r="H329" s="2"/>
      <c r="I329" s="2"/>
      <c r="J329" s="2"/>
      <c r="K329" s="2"/>
      <c r="M329" s="2"/>
      <c r="N329" s="2"/>
      <c r="O329" s="2"/>
      <c r="P329" s="2"/>
      <c r="Q329" s="2"/>
      <c r="R329" s="2"/>
      <c r="S329" s="2"/>
      <c r="T329" s="2"/>
      <c r="U329" s="2"/>
      <c r="V329" s="2"/>
      <c r="W329" s="2"/>
    </row>
    <row r="330" spans="1:23" ht="13.5" customHeight="1" x14ac:dyDescent="0.35">
      <c r="A330" s="2"/>
      <c r="B330" s="2"/>
      <c r="C330" s="2"/>
      <c r="D330" s="2"/>
      <c r="E330" s="2"/>
      <c r="F330" s="2"/>
      <c r="G330" s="2"/>
      <c r="H330" s="2"/>
      <c r="I330" s="2"/>
      <c r="J330" s="2"/>
      <c r="K330" s="2"/>
      <c r="M330" s="2"/>
      <c r="N330" s="2"/>
      <c r="O330" s="2"/>
      <c r="P330" s="2"/>
      <c r="Q330" s="2"/>
      <c r="R330" s="2"/>
      <c r="S330" s="2"/>
      <c r="T330" s="2"/>
      <c r="U330" s="2"/>
      <c r="V330" s="2"/>
      <c r="W330" s="2"/>
    </row>
    <row r="331" spans="1:23" ht="13.5" customHeight="1" x14ac:dyDescent="0.35">
      <c r="A331" s="2"/>
      <c r="B331" s="2"/>
      <c r="C331" s="2"/>
      <c r="D331" s="2"/>
      <c r="E331" s="2"/>
      <c r="F331" s="2"/>
      <c r="G331" s="2"/>
      <c r="H331" s="2"/>
      <c r="I331" s="2"/>
      <c r="J331" s="2"/>
      <c r="K331" s="2"/>
      <c r="M331" s="2"/>
      <c r="N331" s="2"/>
      <c r="O331" s="2"/>
      <c r="P331" s="2"/>
      <c r="Q331" s="2"/>
      <c r="R331" s="2"/>
      <c r="S331" s="2"/>
      <c r="T331" s="2"/>
      <c r="U331" s="2"/>
      <c r="V331" s="2"/>
      <c r="W331" s="2"/>
    </row>
    <row r="332" spans="1:23" ht="13.5" customHeight="1" x14ac:dyDescent="0.35">
      <c r="A332" s="2"/>
      <c r="B332" s="2"/>
      <c r="C332" s="2"/>
      <c r="D332" s="2"/>
      <c r="E332" s="2"/>
      <c r="F332" s="2"/>
      <c r="G332" s="2"/>
      <c r="H332" s="2"/>
      <c r="I332" s="2"/>
      <c r="J332" s="2"/>
      <c r="K332" s="2"/>
      <c r="M332" s="2"/>
      <c r="N332" s="2"/>
      <c r="O332" s="2"/>
      <c r="P332" s="2"/>
      <c r="Q332" s="2"/>
      <c r="R332" s="2"/>
      <c r="S332" s="2"/>
      <c r="T332" s="2"/>
      <c r="U332" s="2"/>
      <c r="V332" s="2"/>
      <c r="W332" s="2"/>
    </row>
    <row r="333" spans="1:23" ht="13.5" customHeight="1" x14ac:dyDescent="0.35">
      <c r="A333" s="2"/>
      <c r="B333" s="2"/>
      <c r="C333" s="2"/>
      <c r="D333" s="2"/>
      <c r="E333" s="2"/>
      <c r="F333" s="2"/>
      <c r="G333" s="2"/>
      <c r="H333" s="2"/>
      <c r="I333" s="2"/>
      <c r="J333" s="2"/>
      <c r="K333" s="2"/>
      <c r="M333" s="2"/>
      <c r="N333" s="2"/>
      <c r="O333" s="2"/>
      <c r="P333" s="2"/>
      <c r="Q333" s="2"/>
      <c r="R333" s="2"/>
      <c r="S333" s="2"/>
      <c r="T333" s="2"/>
      <c r="U333" s="2"/>
      <c r="V333" s="2"/>
      <c r="W333" s="2"/>
    </row>
    <row r="334" spans="1:23" ht="13.5" customHeight="1" x14ac:dyDescent="0.35">
      <c r="G334" s="2"/>
      <c r="H334" s="2"/>
      <c r="I334" s="2"/>
      <c r="J334" s="2"/>
      <c r="K334" s="2"/>
      <c r="S334" s="2"/>
      <c r="T334" s="2"/>
      <c r="U334" s="2"/>
      <c r="V334" s="2"/>
      <c r="W334" s="2"/>
    </row>
    <row r="335" spans="1:23" ht="13.5" customHeight="1" x14ac:dyDescent="0.35">
      <c r="G335" s="2"/>
      <c r="H335" s="2"/>
      <c r="I335" s="2"/>
      <c r="J335" s="2"/>
      <c r="K335" s="2"/>
      <c r="S335" s="2"/>
      <c r="T335" s="2"/>
      <c r="U335" s="2"/>
      <c r="V335" s="2"/>
      <c r="W335" s="2"/>
    </row>
    <row r="336" spans="1:23" ht="13.5" customHeight="1" x14ac:dyDescent="0.35">
      <c r="J336" s="2"/>
      <c r="K336" s="2"/>
      <c r="V336" s="2"/>
      <c r="W336" s="2"/>
    </row>
    <row r="337" spans="1:23" ht="13.5" customHeight="1" x14ac:dyDescent="0.35">
      <c r="J337" s="2"/>
      <c r="K337" s="2"/>
      <c r="V337" s="2"/>
      <c r="W337" s="2"/>
    </row>
    <row r="338" spans="1:23" ht="13.5" customHeight="1" x14ac:dyDescent="0.35"/>
    <row r="339" spans="1:23" ht="13.5" customHeight="1" x14ac:dyDescent="0.35">
      <c r="A339" s="1" t="str">
        <f>sections!F23</f>
        <v>PAT Feoi Hukui</v>
      </c>
      <c r="M339" s="1" t="str">
        <f>sections!F24</f>
        <v>MAN Clair Tahana</v>
      </c>
    </row>
    <row r="340" spans="1:23" ht="13.5" customHeight="1" x14ac:dyDescent="0.35">
      <c r="A340" s="1" t="s">
        <v>0</v>
      </c>
      <c r="F340" s="1" t="s">
        <v>1</v>
      </c>
      <c r="I340" s="1" t="s">
        <v>63</v>
      </c>
      <c r="M340" s="1" t="s">
        <v>0</v>
      </c>
      <c r="R340" s="1" t="s">
        <v>1</v>
      </c>
      <c r="U340" s="1" t="s">
        <v>64</v>
      </c>
    </row>
    <row r="341" spans="1:23" ht="13.5" customHeight="1" x14ac:dyDescent="0.35">
      <c r="A341" s="1" t="s">
        <v>8</v>
      </c>
      <c r="B341" s="1" t="s">
        <v>12</v>
      </c>
      <c r="C341" s="1" t="s">
        <v>7</v>
      </c>
      <c r="D341" s="1" t="s">
        <v>4</v>
      </c>
      <c r="E341" s="1" t="s">
        <v>6</v>
      </c>
      <c r="F341" s="2">
        <v>64</v>
      </c>
      <c r="G341" s="2">
        <v>32</v>
      </c>
      <c r="H341" s="2">
        <v>16</v>
      </c>
      <c r="I341" s="2" t="s">
        <v>9</v>
      </c>
      <c r="J341" s="2" t="s">
        <v>10</v>
      </c>
      <c r="K341" s="2" t="s">
        <v>11</v>
      </c>
      <c r="M341" s="1" t="s">
        <v>12</v>
      </c>
      <c r="N341" s="1" t="s">
        <v>6</v>
      </c>
      <c r="O341" s="1" t="s">
        <v>8</v>
      </c>
      <c r="P341" s="1" t="s">
        <v>5</v>
      </c>
      <c r="Q341" s="1" t="s">
        <v>7</v>
      </c>
      <c r="R341" s="2">
        <v>64</v>
      </c>
      <c r="S341" s="2">
        <v>32</v>
      </c>
      <c r="T341" s="2">
        <v>16</v>
      </c>
      <c r="U341" s="2" t="s">
        <v>9</v>
      </c>
      <c r="V341" s="2" t="s">
        <v>10</v>
      </c>
      <c r="W341" s="2" t="s">
        <v>11</v>
      </c>
    </row>
    <row r="342" spans="1:23" ht="13.5" customHeight="1" x14ac:dyDescent="0.35">
      <c r="A342" s="2"/>
      <c r="B342" s="2"/>
      <c r="C342" s="2"/>
      <c r="D342" s="2"/>
      <c r="E342" s="2"/>
      <c r="F342" s="2"/>
      <c r="G342" s="2"/>
      <c r="H342" s="2"/>
      <c r="I342" s="2"/>
      <c r="J342" s="2"/>
      <c r="K342" s="2"/>
      <c r="M342" s="2"/>
      <c r="N342" s="2"/>
      <c r="O342" s="2"/>
      <c r="P342" s="2"/>
      <c r="Q342" s="2"/>
      <c r="R342" s="2"/>
      <c r="S342" s="2"/>
      <c r="T342" s="2"/>
      <c r="U342" s="2"/>
      <c r="V342" s="2"/>
      <c r="W342" s="2"/>
    </row>
    <row r="343" spans="1:23" ht="13.5" customHeight="1" x14ac:dyDescent="0.35">
      <c r="A343" s="2"/>
      <c r="B343" s="2"/>
      <c r="C343" s="2"/>
      <c r="D343" s="2"/>
      <c r="E343" s="2"/>
      <c r="F343" s="2"/>
      <c r="G343" s="2"/>
      <c r="H343" s="2"/>
      <c r="I343" s="2"/>
      <c r="J343" s="2"/>
      <c r="K343" s="2"/>
      <c r="M343" s="2"/>
      <c r="N343" s="2"/>
      <c r="O343" s="2"/>
      <c r="P343" s="2"/>
      <c r="Q343" s="2"/>
      <c r="R343" s="2"/>
      <c r="S343" s="2"/>
      <c r="T343" s="2"/>
      <c r="U343" s="2"/>
      <c r="V343" s="2"/>
      <c r="W343" s="2"/>
    </row>
    <row r="344" spans="1:23" ht="13.5" customHeight="1" x14ac:dyDescent="0.35">
      <c r="A344" s="2"/>
      <c r="B344" s="2"/>
      <c r="C344" s="2"/>
      <c r="D344" s="2"/>
      <c r="E344" s="2"/>
      <c r="F344" s="2"/>
      <c r="G344" s="2"/>
      <c r="H344" s="2"/>
      <c r="I344" s="2"/>
      <c r="J344" s="2"/>
      <c r="K344" s="2"/>
      <c r="M344" s="2"/>
      <c r="N344" s="2"/>
      <c r="O344" s="2"/>
      <c r="P344" s="2"/>
      <c r="Q344" s="2"/>
      <c r="R344" s="2"/>
      <c r="S344" s="2"/>
      <c r="T344" s="2"/>
      <c r="U344" s="2"/>
      <c r="V344" s="2"/>
      <c r="W344" s="2"/>
    </row>
    <row r="345" spans="1:23" ht="13.5" customHeight="1" x14ac:dyDescent="0.35">
      <c r="A345" s="2"/>
      <c r="B345" s="2"/>
      <c r="C345" s="2"/>
      <c r="D345" s="2"/>
      <c r="E345" s="2"/>
      <c r="F345" s="2"/>
      <c r="G345" s="2"/>
      <c r="H345" s="2"/>
      <c r="I345" s="2"/>
      <c r="J345" s="2"/>
      <c r="K345" s="2"/>
      <c r="M345" s="2"/>
      <c r="N345" s="2"/>
      <c r="O345" s="2"/>
      <c r="P345" s="2"/>
      <c r="Q345" s="2"/>
      <c r="R345" s="2"/>
      <c r="S345" s="2"/>
      <c r="T345" s="2"/>
      <c r="U345" s="2"/>
      <c r="V345" s="2"/>
      <c r="W345" s="2"/>
    </row>
    <row r="346" spans="1:23" ht="13.5" customHeight="1" x14ac:dyDescent="0.35">
      <c r="A346" s="2"/>
      <c r="B346" s="2"/>
      <c r="C346" s="2"/>
      <c r="D346" s="2"/>
      <c r="E346" s="2"/>
      <c r="F346" s="2"/>
      <c r="G346" s="2"/>
      <c r="H346" s="2"/>
      <c r="I346" s="2"/>
      <c r="J346" s="2"/>
      <c r="K346" s="2"/>
      <c r="M346" s="2"/>
      <c r="N346" s="2"/>
      <c r="O346" s="2"/>
      <c r="P346" s="2"/>
      <c r="Q346" s="2"/>
      <c r="R346" s="2"/>
      <c r="S346" s="2"/>
      <c r="T346" s="2"/>
      <c r="U346" s="2"/>
      <c r="V346" s="2"/>
      <c r="W346" s="2"/>
    </row>
    <row r="347" spans="1:23" ht="13.5" customHeight="1" x14ac:dyDescent="0.35">
      <c r="G347" s="2"/>
      <c r="H347" s="2"/>
      <c r="I347" s="2"/>
      <c r="J347" s="2"/>
      <c r="K347" s="2"/>
      <c r="S347" s="2"/>
      <c r="T347" s="2"/>
      <c r="U347" s="2"/>
      <c r="V347" s="2"/>
      <c r="W347" s="2"/>
    </row>
    <row r="348" spans="1:23" ht="13.5" customHeight="1" x14ac:dyDescent="0.35">
      <c r="G348" s="2"/>
      <c r="H348" s="2"/>
      <c r="I348" s="2"/>
      <c r="J348" s="2"/>
      <c r="K348" s="2"/>
      <c r="S348" s="2"/>
      <c r="T348" s="2"/>
      <c r="U348" s="2"/>
      <c r="V348" s="2"/>
      <c r="W348" s="2"/>
    </row>
    <row r="349" spans="1:23" ht="13.5" customHeight="1" x14ac:dyDescent="0.35">
      <c r="J349" s="2"/>
      <c r="K349" s="2"/>
      <c r="V349" s="2"/>
      <c r="W349" s="2"/>
    </row>
    <row r="350" spans="1:23" ht="13.5" customHeight="1" x14ac:dyDescent="0.35">
      <c r="J350" s="2"/>
      <c r="K350" s="2"/>
      <c r="V350" s="2"/>
      <c r="W350" s="2"/>
    </row>
    <row r="351" spans="1:23" ht="13.5" customHeight="1" x14ac:dyDescent="0.35"/>
    <row r="352" spans="1:23" ht="13.5" customHeight="1" x14ac:dyDescent="0.35">
      <c r="A352" s="1" t="str">
        <f>sections!B27</f>
        <v>PAP Hannah Wood</v>
      </c>
      <c r="M352" s="1" t="str">
        <f>sections!B28</f>
        <v>KAI Trish O'Neill</v>
      </c>
    </row>
    <row r="353" spans="1:23" ht="13.5" customHeight="1" x14ac:dyDescent="0.35">
      <c r="A353" s="1" t="s">
        <v>0</v>
      </c>
      <c r="F353" s="1" t="s">
        <v>1</v>
      </c>
      <c r="I353" s="1" t="s">
        <v>65</v>
      </c>
      <c r="M353" s="1" t="s">
        <v>0</v>
      </c>
      <c r="R353" s="1" t="s">
        <v>1</v>
      </c>
      <c r="U353" s="1" t="s">
        <v>66</v>
      </c>
    </row>
    <row r="354" spans="1:23" ht="13.5" customHeight="1" x14ac:dyDescent="0.35">
      <c r="A354" s="1" t="s">
        <v>4</v>
      </c>
      <c r="B354" s="1" t="s">
        <v>5</v>
      </c>
      <c r="C354" s="1" t="s">
        <v>6</v>
      </c>
      <c r="D354" s="1" t="s">
        <v>7</v>
      </c>
      <c r="E354" s="1" t="s">
        <v>8</v>
      </c>
      <c r="F354" s="2">
        <v>64</v>
      </c>
      <c r="G354" s="2">
        <v>32</v>
      </c>
      <c r="H354" s="2">
        <v>16</v>
      </c>
      <c r="I354" s="2" t="s">
        <v>9</v>
      </c>
      <c r="J354" s="2" t="s">
        <v>10</v>
      </c>
      <c r="K354" s="2" t="s">
        <v>11</v>
      </c>
      <c r="M354" s="1" t="s">
        <v>5</v>
      </c>
      <c r="N354" s="1" t="s">
        <v>7</v>
      </c>
      <c r="O354" s="1" t="s">
        <v>4</v>
      </c>
      <c r="P354" s="1" t="s">
        <v>6</v>
      </c>
      <c r="Q354" s="1" t="s">
        <v>12</v>
      </c>
      <c r="R354" s="2">
        <v>64</v>
      </c>
      <c r="S354" s="2">
        <v>32</v>
      </c>
      <c r="T354" s="2">
        <v>16</v>
      </c>
      <c r="U354" s="2" t="s">
        <v>9</v>
      </c>
      <c r="V354" s="2" t="s">
        <v>10</v>
      </c>
      <c r="W354" s="2" t="s">
        <v>11</v>
      </c>
    </row>
    <row r="355" spans="1:23" ht="13.5" customHeight="1" x14ac:dyDescent="0.35">
      <c r="A355" s="2"/>
      <c r="B355" s="2"/>
      <c r="C355" s="2"/>
      <c r="D355" s="2"/>
      <c r="E355" s="2"/>
      <c r="F355" s="2"/>
      <c r="G355" s="2"/>
      <c r="H355" s="2"/>
      <c r="I355" s="2"/>
      <c r="J355" s="2"/>
      <c r="K355" s="2"/>
      <c r="M355" s="2"/>
      <c r="N355" s="2"/>
      <c r="O355" s="2"/>
      <c r="P355" s="2"/>
      <c r="Q355" s="2"/>
      <c r="R355" s="2"/>
      <c r="S355" s="2"/>
      <c r="T355" s="2"/>
      <c r="U355" s="2"/>
      <c r="V355" s="2"/>
      <c r="W355" s="2"/>
    </row>
    <row r="356" spans="1:23" ht="13.5" customHeight="1" x14ac:dyDescent="0.35">
      <c r="A356" s="2"/>
      <c r="B356" s="2"/>
      <c r="C356" s="2"/>
      <c r="D356" s="2"/>
      <c r="E356" s="2"/>
      <c r="F356" s="2"/>
      <c r="G356" s="2"/>
      <c r="H356" s="2"/>
      <c r="I356" s="2"/>
      <c r="J356" s="2"/>
      <c r="K356" s="2"/>
      <c r="M356" s="2"/>
      <c r="N356" s="2"/>
      <c r="O356" s="2"/>
      <c r="P356" s="2"/>
      <c r="Q356" s="2"/>
      <c r="R356" s="2"/>
      <c r="S356" s="2"/>
      <c r="T356" s="2"/>
      <c r="U356" s="2"/>
      <c r="V356" s="2"/>
      <c r="W356" s="2"/>
    </row>
    <row r="357" spans="1:23" ht="13.5" customHeight="1" x14ac:dyDescent="0.35">
      <c r="A357" s="2"/>
      <c r="B357" s="2"/>
      <c r="C357" s="2"/>
      <c r="D357" s="2"/>
      <c r="E357" s="2"/>
      <c r="F357" s="2"/>
      <c r="G357" s="2"/>
      <c r="H357" s="2"/>
      <c r="I357" s="2"/>
      <c r="J357" s="2"/>
      <c r="K357" s="2"/>
      <c r="M357" s="2"/>
      <c r="N357" s="2"/>
      <c r="O357" s="2"/>
      <c r="P357" s="2"/>
      <c r="Q357" s="2"/>
      <c r="R357" s="2"/>
      <c r="S357" s="2"/>
      <c r="T357" s="2"/>
      <c r="U357" s="2"/>
      <c r="V357" s="2"/>
      <c r="W357" s="2"/>
    </row>
    <row r="358" spans="1:23" ht="13.5" customHeight="1" x14ac:dyDescent="0.35">
      <c r="A358" s="2"/>
      <c r="B358" s="2"/>
      <c r="C358" s="2"/>
      <c r="D358" s="2"/>
      <c r="E358" s="2"/>
      <c r="F358" s="2"/>
      <c r="G358" s="2"/>
      <c r="H358" s="2"/>
      <c r="I358" s="2"/>
      <c r="J358" s="2"/>
      <c r="K358" s="2"/>
      <c r="M358" s="2"/>
      <c r="N358" s="2"/>
      <c r="O358" s="2"/>
      <c r="P358" s="2"/>
      <c r="Q358" s="2"/>
      <c r="R358" s="2"/>
      <c r="S358" s="2"/>
      <c r="T358" s="2"/>
      <c r="U358" s="2"/>
      <c r="V358" s="2"/>
      <c r="W358" s="2"/>
    </row>
    <row r="359" spans="1:23" ht="13.5" customHeight="1" x14ac:dyDescent="0.35">
      <c r="A359" s="2"/>
      <c r="B359" s="2"/>
      <c r="C359" s="2"/>
      <c r="D359" s="2"/>
      <c r="E359" s="2"/>
      <c r="F359" s="2"/>
      <c r="G359" s="2"/>
      <c r="H359" s="2"/>
      <c r="I359" s="2"/>
      <c r="J359" s="2"/>
      <c r="K359" s="2"/>
      <c r="M359" s="2"/>
      <c r="N359" s="2"/>
      <c r="O359" s="2"/>
      <c r="P359" s="2"/>
      <c r="Q359" s="2"/>
      <c r="R359" s="2"/>
      <c r="S359" s="2"/>
      <c r="T359" s="2"/>
      <c r="U359" s="2"/>
      <c r="V359" s="2"/>
      <c r="W359" s="2"/>
    </row>
    <row r="360" spans="1:23" ht="13.5" customHeight="1" x14ac:dyDescent="0.35">
      <c r="G360" s="2"/>
      <c r="H360" s="2"/>
      <c r="I360" s="2"/>
      <c r="J360" s="2"/>
      <c r="K360" s="2"/>
      <c r="S360" s="2"/>
      <c r="T360" s="2"/>
      <c r="U360" s="2"/>
      <c r="V360" s="2"/>
      <c r="W360" s="2"/>
    </row>
    <row r="361" spans="1:23" ht="13.5" customHeight="1" x14ac:dyDescent="0.35">
      <c r="G361" s="2"/>
      <c r="H361" s="2"/>
      <c r="I361" s="2"/>
      <c r="J361" s="2"/>
      <c r="K361" s="2"/>
      <c r="S361" s="2"/>
      <c r="T361" s="2"/>
      <c r="U361" s="2"/>
      <c r="V361" s="2"/>
      <c r="W361" s="2"/>
    </row>
    <row r="362" spans="1:23" ht="13.5" customHeight="1" x14ac:dyDescent="0.35">
      <c r="J362" s="2"/>
      <c r="K362" s="2"/>
      <c r="V362" s="2"/>
      <c r="W362" s="2"/>
    </row>
    <row r="363" spans="1:23" ht="13.5" customHeight="1" x14ac:dyDescent="0.35">
      <c r="J363" s="2"/>
      <c r="K363" s="2"/>
      <c r="V363" s="2"/>
      <c r="W363" s="2"/>
    </row>
    <row r="364" spans="1:23" ht="13.5" customHeight="1" x14ac:dyDescent="0.35"/>
    <row r="365" spans="1:23" ht="13.5" customHeight="1" x14ac:dyDescent="0.35">
      <c r="A365" s="1" t="str">
        <f>sections!B29</f>
        <v>PAT Debs Sylva</v>
      </c>
      <c r="M365" s="1" t="str">
        <f>sections!B30</f>
        <v>GERSA Bella Brierly</v>
      </c>
    </row>
    <row r="366" spans="1:23" ht="13.5" customHeight="1" x14ac:dyDescent="0.35">
      <c r="A366" s="1" t="s">
        <v>0</v>
      </c>
      <c r="F366" s="1" t="s">
        <v>1</v>
      </c>
      <c r="I366" s="1" t="s">
        <v>67</v>
      </c>
      <c r="M366" s="1" t="s">
        <v>0</v>
      </c>
      <c r="R366" s="1" t="s">
        <v>1</v>
      </c>
      <c r="U366" s="1" t="s">
        <v>68</v>
      </c>
    </row>
    <row r="367" spans="1:23" ht="13.5" customHeight="1" x14ac:dyDescent="0.35">
      <c r="A367" s="1" t="s">
        <v>6</v>
      </c>
      <c r="B367" s="1" t="s">
        <v>8</v>
      </c>
      <c r="C367" s="1" t="s">
        <v>5</v>
      </c>
      <c r="D367" s="1" t="s">
        <v>12</v>
      </c>
      <c r="E367" s="1" t="s">
        <v>4</v>
      </c>
      <c r="F367" s="2">
        <v>64</v>
      </c>
      <c r="G367" s="2">
        <v>32</v>
      </c>
      <c r="H367" s="2">
        <v>16</v>
      </c>
      <c r="I367" s="2" t="s">
        <v>9</v>
      </c>
      <c r="J367" s="2" t="s">
        <v>10</v>
      </c>
      <c r="K367" s="2" t="s">
        <v>11</v>
      </c>
      <c r="M367" s="1" t="s">
        <v>7</v>
      </c>
      <c r="N367" s="1" t="s">
        <v>4</v>
      </c>
      <c r="O367" s="1" t="s">
        <v>12</v>
      </c>
      <c r="P367" s="1" t="s">
        <v>8</v>
      </c>
      <c r="Q367" s="1" t="s">
        <v>5</v>
      </c>
      <c r="R367" s="2">
        <v>64</v>
      </c>
      <c r="S367" s="2">
        <v>32</v>
      </c>
      <c r="T367" s="2">
        <v>16</v>
      </c>
      <c r="U367" s="2" t="s">
        <v>9</v>
      </c>
      <c r="V367" s="2" t="s">
        <v>10</v>
      </c>
      <c r="W367" s="2" t="s">
        <v>11</v>
      </c>
    </row>
    <row r="368" spans="1:23" ht="13.5" customHeight="1" x14ac:dyDescent="0.35">
      <c r="A368" s="2"/>
      <c r="B368" s="2"/>
      <c r="C368" s="2"/>
      <c r="D368" s="2"/>
      <c r="E368" s="2"/>
      <c r="F368" s="2"/>
      <c r="G368" s="2"/>
      <c r="H368" s="2"/>
      <c r="I368" s="2"/>
      <c r="J368" s="2"/>
      <c r="K368" s="2"/>
      <c r="M368" s="2"/>
      <c r="N368" s="2"/>
      <c r="O368" s="2"/>
      <c r="P368" s="2"/>
      <c r="Q368" s="2"/>
      <c r="R368" s="2"/>
      <c r="S368" s="2"/>
      <c r="T368" s="2"/>
      <c r="U368" s="2"/>
      <c r="V368" s="2"/>
      <c r="W368" s="2"/>
    </row>
    <row r="369" spans="1:23" ht="13.5" customHeight="1" x14ac:dyDescent="0.35">
      <c r="A369" s="2"/>
      <c r="B369" s="2"/>
      <c r="C369" s="2"/>
      <c r="D369" s="2"/>
      <c r="E369" s="2"/>
      <c r="F369" s="2"/>
      <c r="G369" s="2"/>
      <c r="H369" s="2"/>
      <c r="I369" s="2"/>
      <c r="J369" s="2"/>
      <c r="K369" s="2"/>
      <c r="M369" s="2"/>
      <c r="N369" s="2"/>
      <c r="O369" s="2"/>
      <c r="P369" s="2"/>
      <c r="Q369" s="2"/>
      <c r="R369" s="2"/>
      <c r="S369" s="2"/>
      <c r="T369" s="2"/>
      <c r="U369" s="2"/>
      <c r="V369" s="2"/>
      <c r="W369" s="2"/>
    </row>
    <row r="370" spans="1:23" ht="13.5" customHeight="1" x14ac:dyDescent="0.35">
      <c r="A370" s="2"/>
      <c r="B370" s="2"/>
      <c r="C370" s="2"/>
      <c r="D370" s="2"/>
      <c r="E370" s="2"/>
      <c r="F370" s="2"/>
      <c r="G370" s="2"/>
      <c r="H370" s="2"/>
      <c r="I370" s="2"/>
      <c r="J370" s="2"/>
      <c r="K370" s="2"/>
      <c r="M370" s="2"/>
      <c r="N370" s="2"/>
      <c r="O370" s="2"/>
      <c r="P370" s="2"/>
      <c r="Q370" s="2"/>
      <c r="R370" s="2"/>
      <c r="S370" s="2"/>
      <c r="T370" s="2"/>
      <c r="U370" s="2"/>
      <c r="V370" s="2"/>
      <c r="W370" s="2"/>
    </row>
    <row r="371" spans="1:23" ht="13.5" customHeight="1" x14ac:dyDescent="0.35">
      <c r="A371" s="2"/>
      <c r="B371" s="2"/>
      <c r="C371" s="2"/>
      <c r="D371" s="2"/>
      <c r="E371" s="2"/>
      <c r="F371" s="2"/>
      <c r="G371" s="2"/>
      <c r="H371" s="2"/>
      <c r="I371" s="2"/>
      <c r="J371" s="2"/>
      <c r="K371" s="2"/>
      <c r="M371" s="2"/>
      <c r="N371" s="2"/>
      <c r="O371" s="2"/>
      <c r="P371" s="2"/>
      <c r="Q371" s="2"/>
      <c r="R371" s="2"/>
      <c r="S371" s="2"/>
      <c r="T371" s="2"/>
      <c r="U371" s="2"/>
      <c r="V371" s="2"/>
      <c r="W371" s="2"/>
    </row>
    <row r="372" spans="1:23" ht="13.5" customHeight="1" x14ac:dyDescent="0.35">
      <c r="A372" s="2"/>
      <c r="B372" s="2"/>
      <c r="C372" s="2"/>
      <c r="D372" s="2"/>
      <c r="E372" s="2"/>
      <c r="F372" s="2"/>
      <c r="G372" s="2"/>
      <c r="H372" s="2"/>
      <c r="I372" s="2"/>
      <c r="J372" s="2"/>
      <c r="K372" s="2"/>
      <c r="M372" s="2"/>
      <c r="N372" s="2"/>
      <c r="O372" s="2"/>
      <c r="P372" s="2"/>
      <c r="Q372" s="2"/>
      <c r="R372" s="2"/>
      <c r="S372" s="2"/>
      <c r="T372" s="2"/>
      <c r="U372" s="2"/>
      <c r="V372" s="2"/>
      <c r="W372" s="2"/>
    </row>
    <row r="373" spans="1:23" ht="13.5" customHeight="1" x14ac:dyDescent="0.35">
      <c r="G373" s="2"/>
      <c r="H373" s="2"/>
      <c r="I373" s="2"/>
      <c r="J373" s="2"/>
      <c r="K373" s="2"/>
      <c r="S373" s="2"/>
      <c r="T373" s="2"/>
      <c r="U373" s="2"/>
      <c r="V373" s="2"/>
      <c r="W373" s="2"/>
    </row>
    <row r="374" spans="1:23" ht="13.5" customHeight="1" x14ac:dyDescent="0.35">
      <c r="G374" s="2"/>
      <c r="H374" s="2"/>
      <c r="I374" s="2"/>
      <c r="J374" s="2"/>
      <c r="K374" s="2"/>
      <c r="S374" s="2"/>
      <c r="T374" s="2"/>
      <c r="U374" s="2"/>
      <c r="V374" s="2"/>
      <c r="W374" s="2"/>
    </row>
    <row r="375" spans="1:23" ht="13.5" customHeight="1" x14ac:dyDescent="0.35">
      <c r="J375" s="2"/>
      <c r="K375" s="2"/>
      <c r="V375" s="2"/>
      <c r="W375" s="2"/>
    </row>
    <row r="376" spans="1:23" ht="13.5" customHeight="1" x14ac:dyDescent="0.35">
      <c r="J376" s="2"/>
      <c r="K376" s="2"/>
      <c r="V376" s="2"/>
      <c r="W376" s="2"/>
    </row>
    <row r="377" spans="1:23" ht="13.5" customHeight="1" x14ac:dyDescent="0.35"/>
    <row r="378" spans="1:23" ht="13.5" customHeight="1" x14ac:dyDescent="0.35">
      <c r="A378" s="1" t="str">
        <f>sections!B31</f>
        <v>TGA Angela Murton</v>
      </c>
      <c r="M378" s="1" t="str">
        <f>sections!B32</f>
        <v>HWC Justine Hickey</v>
      </c>
    </row>
    <row r="379" spans="1:23" ht="13.5" customHeight="1" x14ac:dyDescent="0.35">
      <c r="A379" s="1" t="s">
        <v>0</v>
      </c>
      <c r="F379" s="1" t="s">
        <v>1</v>
      </c>
      <c r="I379" s="1" t="s">
        <v>69</v>
      </c>
      <c r="M379" s="1" t="s">
        <v>0</v>
      </c>
      <c r="R379" s="1" t="s">
        <v>1</v>
      </c>
      <c r="U379" s="1" t="s">
        <v>70</v>
      </c>
    </row>
    <row r="380" spans="1:23" ht="13.5" customHeight="1" x14ac:dyDescent="0.35">
      <c r="A380" s="1" t="s">
        <v>8</v>
      </c>
      <c r="B380" s="1" t="s">
        <v>12</v>
      </c>
      <c r="C380" s="1" t="s">
        <v>7</v>
      </c>
      <c r="D380" s="1" t="s">
        <v>4</v>
      </c>
      <c r="E380" s="1" t="s">
        <v>6</v>
      </c>
      <c r="F380" s="2">
        <v>64</v>
      </c>
      <c r="G380" s="2">
        <v>32</v>
      </c>
      <c r="H380" s="2">
        <v>16</v>
      </c>
      <c r="I380" s="2" t="s">
        <v>9</v>
      </c>
      <c r="J380" s="2" t="s">
        <v>10</v>
      </c>
      <c r="K380" s="2" t="s">
        <v>11</v>
      </c>
      <c r="M380" s="1" t="s">
        <v>12</v>
      </c>
      <c r="N380" s="1" t="s">
        <v>6</v>
      </c>
      <c r="O380" s="1" t="s">
        <v>8</v>
      </c>
      <c r="P380" s="1" t="s">
        <v>5</v>
      </c>
      <c r="Q380" s="1" t="s">
        <v>7</v>
      </c>
      <c r="R380" s="2">
        <v>64</v>
      </c>
      <c r="S380" s="2">
        <v>32</v>
      </c>
      <c r="T380" s="2">
        <v>16</v>
      </c>
      <c r="U380" s="2" t="s">
        <v>9</v>
      </c>
      <c r="V380" s="2" t="s">
        <v>10</v>
      </c>
      <c r="W380" s="2" t="s">
        <v>11</v>
      </c>
    </row>
    <row r="381" spans="1:23" ht="13.5" customHeight="1" x14ac:dyDescent="0.35">
      <c r="A381" s="2"/>
      <c r="B381" s="2"/>
      <c r="C381" s="2"/>
      <c r="D381" s="2"/>
      <c r="E381" s="2"/>
      <c r="F381" s="2"/>
      <c r="G381" s="2"/>
      <c r="H381" s="2"/>
      <c r="I381" s="2"/>
      <c r="J381" s="2"/>
      <c r="K381" s="2"/>
      <c r="M381" s="2"/>
      <c r="N381" s="2"/>
      <c r="O381" s="2"/>
      <c r="P381" s="2"/>
      <c r="Q381" s="2"/>
      <c r="R381" s="2"/>
      <c r="S381" s="2"/>
      <c r="T381" s="2"/>
      <c r="U381" s="2"/>
      <c r="V381" s="2"/>
      <c r="W381" s="2"/>
    </row>
    <row r="382" spans="1:23" ht="13.5" customHeight="1" x14ac:dyDescent="0.35">
      <c r="A382" s="2"/>
      <c r="B382" s="2"/>
      <c r="C382" s="2"/>
      <c r="D382" s="2"/>
      <c r="E382" s="2"/>
      <c r="F382" s="2"/>
      <c r="G382" s="2"/>
      <c r="H382" s="2"/>
      <c r="I382" s="2"/>
      <c r="J382" s="2"/>
      <c r="K382" s="2"/>
      <c r="M382" s="2"/>
      <c r="N382" s="2"/>
      <c r="O382" s="2"/>
      <c r="P382" s="2"/>
      <c r="Q382" s="2"/>
      <c r="R382" s="2"/>
      <c r="S382" s="2"/>
      <c r="T382" s="2"/>
      <c r="U382" s="2"/>
      <c r="V382" s="2"/>
      <c r="W382" s="2"/>
    </row>
    <row r="383" spans="1:23" ht="13.5" customHeight="1" x14ac:dyDescent="0.35">
      <c r="A383" s="2"/>
      <c r="B383" s="2"/>
      <c r="C383" s="2"/>
      <c r="D383" s="2"/>
      <c r="E383" s="2"/>
      <c r="F383" s="2"/>
      <c r="G383" s="2"/>
      <c r="H383" s="2"/>
      <c r="I383" s="2"/>
      <c r="J383" s="2"/>
      <c r="K383" s="2"/>
      <c r="M383" s="2"/>
      <c r="N383" s="2"/>
      <c r="O383" s="2"/>
      <c r="P383" s="2"/>
      <c r="Q383" s="2"/>
      <c r="R383" s="2"/>
      <c r="S383" s="2"/>
      <c r="T383" s="2"/>
      <c r="U383" s="2"/>
      <c r="V383" s="2"/>
      <c r="W383" s="2"/>
    </row>
    <row r="384" spans="1:23" ht="13.5" customHeight="1" x14ac:dyDescent="0.35">
      <c r="A384" s="2"/>
      <c r="B384" s="2"/>
      <c r="C384" s="2"/>
      <c r="D384" s="2"/>
      <c r="E384" s="2"/>
      <c r="F384" s="2"/>
      <c r="G384" s="2"/>
      <c r="H384" s="2"/>
      <c r="I384" s="2"/>
      <c r="J384" s="2"/>
      <c r="K384" s="2"/>
      <c r="M384" s="2"/>
      <c r="N384" s="2"/>
      <c r="O384" s="2"/>
      <c r="P384" s="2"/>
      <c r="Q384" s="2"/>
      <c r="R384" s="2"/>
      <c r="S384" s="2"/>
      <c r="T384" s="2"/>
      <c r="U384" s="2"/>
      <c r="V384" s="2"/>
      <c r="W384" s="2"/>
    </row>
    <row r="385" spans="1:23" ht="13.5" customHeight="1" x14ac:dyDescent="0.35">
      <c r="A385" s="2"/>
      <c r="B385" s="2"/>
      <c r="C385" s="2"/>
      <c r="D385" s="2"/>
      <c r="E385" s="2"/>
      <c r="F385" s="2"/>
      <c r="G385" s="2"/>
      <c r="H385" s="2"/>
      <c r="I385" s="2"/>
      <c r="J385" s="2"/>
      <c r="K385" s="2"/>
      <c r="M385" s="2"/>
      <c r="N385" s="2"/>
      <c r="O385" s="2"/>
      <c r="P385" s="2"/>
      <c r="Q385" s="2"/>
      <c r="R385" s="2"/>
      <c r="S385" s="2"/>
      <c r="T385" s="2"/>
      <c r="U385" s="2"/>
      <c r="V385" s="2"/>
      <c r="W385" s="2"/>
    </row>
    <row r="386" spans="1:23" ht="13.5" customHeight="1" x14ac:dyDescent="0.35">
      <c r="G386" s="2"/>
      <c r="H386" s="2"/>
      <c r="I386" s="2"/>
      <c r="J386" s="2"/>
      <c r="K386" s="2"/>
      <c r="S386" s="2"/>
      <c r="T386" s="2"/>
      <c r="U386" s="2"/>
      <c r="V386" s="2"/>
      <c r="W386" s="2"/>
    </row>
    <row r="387" spans="1:23" ht="13.5" customHeight="1" x14ac:dyDescent="0.35">
      <c r="G387" s="2"/>
      <c r="H387" s="2"/>
      <c r="I387" s="2"/>
      <c r="J387" s="2"/>
      <c r="K387" s="2"/>
      <c r="S387" s="2"/>
      <c r="T387" s="2"/>
      <c r="U387" s="2"/>
      <c r="V387" s="2"/>
      <c r="W387" s="2"/>
    </row>
    <row r="388" spans="1:23" ht="13.5" customHeight="1" x14ac:dyDescent="0.35">
      <c r="J388" s="2"/>
      <c r="K388" s="2"/>
      <c r="V388" s="2"/>
      <c r="W388" s="2"/>
    </row>
    <row r="389" spans="1:23" ht="13.5" customHeight="1" x14ac:dyDescent="0.35">
      <c r="J389" s="2"/>
      <c r="K389" s="2"/>
      <c r="V389" s="2"/>
      <c r="W389" s="2"/>
    </row>
    <row r="390" spans="1:23" ht="13.5" customHeight="1" x14ac:dyDescent="0.35"/>
    <row r="391" spans="1:23" ht="13.5" customHeight="1" x14ac:dyDescent="0.35">
      <c r="A391" s="1" t="str">
        <f>sections!D27</f>
        <v>WAI Celia Bason</v>
      </c>
      <c r="M391" s="1" t="str">
        <f>sections!D28</f>
        <v>GERSA Clare Shanaher</v>
      </c>
    </row>
    <row r="392" spans="1:23" ht="13.5" customHeight="1" x14ac:dyDescent="0.35">
      <c r="A392" s="1" t="s">
        <v>0</v>
      </c>
      <c r="F392" s="1" t="s">
        <v>1</v>
      </c>
      <c r="I392" s="1" t="s">
        <v>71</v>
      </c>
      <c r="M392" s="1" t="s">
        <v>0</v>
      </c>
      <c r="R392" s="1" t="s">
        <v>1</v>
      </c>
      <c r="U392" s="1" t="s">
        <v>72</v>
      </c>
    </row>
    <row r="393" spans="1:23" ht="13.5" customHeight="1" x14ac:dyDescent="0.35">
      <c r="A393" s="1" t="s">
        <v>4</v>
      </c>
      <c r="B393" s="1" t="s">
        <v>5</v>
      </c>
      <c r="C393" s="1" t="s">
        <v>6</v>
      </c>
      <c r="D393" s="1" t="s">
        <v>7</v>
      </c>
      <c r="E393" s="1" t="s">
        <v>8</v>
      </c>
      <c r="F393" s="2">
        <v>64</v>
      </c>
      <c r="G393" s="2">
        <v>32</v>
      </c>
      <c r="H393" s="2">
        <v>16</v>
      </c>
      <c r="I393" s="2" t="s">
        <v>9</v>
      </c>
      <c r="J393" s="2" t="s">
        <v>10</v>
      </c>
      <c r="K393" s="2" t="s">
        <v>11</v>
      </c>
      <c r="M393" s="1" t="s">
        <v>5</v>
      </c>
      <c r="N393" s="1" t="s">
        <v>7</v>
      </c>
      <c r="O393" s="1" t="s">
        <v>4</v>
      </c>
      <c r="P393" s="1" t="s">
        <v>6</v>
      </c>
      <c r="Q393" s="1" t="s">
        <v>12</v>
      </c>
      <c r="R393" s="2">
        <v>64</v>
      </c>
      <c r="S393" s="2">
        <v>32</v>
      </c>
      <c r="T393" s="2">
        <v>16</v>
      </c>
      <c r="U393" s="2" t="s">
        <v>9</v>
      </c>
      <c r="V393" s="2" t="s">
        <v>10</v>
      </c>
      <c r="W393" s="2" t="s">
        <v>11</v>
      </c>
    </row>
    <row r="394" spans="1:23" ht="13.5" customHeight="1" x14ac:dyDescent="0.35">
      <c r="A394" s="2"/>
      <c r="B394" s="2"/>
      <c r="C394" s="2"/>
      <c r="D394" s="2"/>
      <c r="E394" s="2"/>
      <c r="F394" s="2"/>
      <c r="G394" s="2"/>
      <c r="H394" s="2"/>
      <c r="I394" s="2"/>
      <c r="J394" s="2"/>
      <c r="K394" s="2"/>
      <c r="M394" s="2"/>
      <c r="N394" s="2"/>
      <c r="O394" s="2"/>
      <c r="P394" s="2"/>
      <c r="Q394" s="2"/>
      <c r="R394" s="2"/>
      <c r="S394" s="2"/>
      <c r="T394" s="2"/>
      <c r="U394" s="2"/>
      <c r="V394" s="2"/>
      <c r="W394" s="2"/>
    </row>
    <row r="395" spans="1:23" ht="13.5" customHeight="1" x14ac:dyDescent="0.35">
      <c r="A395" s="2"/>
      <c r="B395" s="2"/>
      <c r="C395" s="2"/>
      <c r="D395" s="2"/>
      <c r="E395" s="2"/>
      <c r="F395" s="2"/>
      <c r="G395" s="2"/>
      <c r="H395" s="2"/>
      <c r="I395" s="2"/>
      <c r="J395" s="2"/>
      <c r="K395" s="2"/>
      <c r="M395" s="2"/>
      <c r="N395" s="2"/>
      <c r="O395" s="2"/>
      <c r="P395" s="2"/>
      <c r="Q395" s="2"/>
      <c r="R395" s="2"/>
      <c r="S395" s="2"/>
      <c r="T395" s="2"/>
      <c r="U395" s="2"/>
      <c r="V395" s="2"/>
      <c r="W395" s="2"/>
    </row>
    <row r="396" spans="1:23" ht="13.5" customHeight="1" x14ac:dyDescent="0.35">
      <c r="A396" s="2"/>
      <c r="B396" s="2"/>
      <c r="C396" s="2"/>
      <c r="D396" s="2"/>
      <c r="E396" s="2"/>
      <c r="F396" s="2"/>
      <c r="G396" s="2"/>
      <c r="H396" s="2"/>
      <c r="I396" s="2"/>
      <c r="J396" s="2"/>
      <c r="K396" s="2"/>
      <c r="M396" s="2"/>
      <c r="N396" s="2"/>
      <c r="O396" s="2"/>
      <c r="P396" s="2"/>
      <c r="Q396" s="2"/>
      <c r="R396" s="2"/>
      <c r="S396" s="2"/>
      <c r="T396" s="2"/>
      <c r="U396" s="2"/>
      <c r="V396" s="2"/>
      <c r="W396" s="2"/>
    </row>
    <row r="397" spans="1:23" ht="13.5" customHeight="1" x14ac:dyDescent="0.35">
      <c r="A397" s="2"/>
      <c r="B397" s="2"/>
      <c r="C397" s="2"/>
      <c r="D397" s="2"/>
      <c r="E397" s="2"/>
      <c r="F397" s="2"/>
      <c r="G397" s="2"/>
      <c r="H397" s="2"/>
      <c r="I397" s="2"/>
      <c r="J397" s="2"/>
      <c r="K397" s="2"/>
      <c r="M397" s="2"/>
      <c r="N397" s="2"/>
      <c r="O397" s="2"/>
      <c r="P397" s="2"/>
      <c r="Q397" s="2"/>
      <c r="R397" s="2"/>
      <c r="S397" s="2"/>
      <c r="T397" s="2"/>
      <c r="U397" s="2"/>
      <c r="V397" s="2"/>
      <c r="W397" s="2"/>
    </row>
    <row r="398" spans="1:23" ht="13.5" customHeight="1" x14ac:dyDescent="0.35">
      <c r="A398" s="2"/>
      <c r="B398" s="2"/>
      <c r="C398" s="2"/>
      <c r="D398" s="2"/>
      <c r="E398" s="2"/>
      <c r="F398" s="2"/>
      <c r="G398" s="2"/>
      <c r="H398" s="2"/>
      <c r="I398" s="2"/>
      <c r="J398" s="2"/>
      <c r="K398" s="2"/>
      <c r="M398" s="2"/>
      <c r="N398" s="2"/>
      <c r="O398" s="2"/>
      <c r="P398" s="2"/>
      <c r="Q398" s="2"/>
      <c r="R398" s="2"/>
      <c r="S398" s="2"/>
      <c r="T398" s="2"/>
      <c r="U398" s="2"/>
      <c r="V398" s="2"/>
      <c r="W398" s="2"/>
    </row>
    <row r="399" spans="1:23" ht="13.5" customHeight="1" x14ac:dyDescent="0.35">
      <c r="G399" s="2"/>
      <c r="H399" s="2"/>
      <c r="I399" s="2"/>
      <c r="J399" s="2"/>
      <c r="K399" s="2"/>
      <c r="S399" s="2"/>
      <c r="T399" s="2"/>
      <c r="U399" s="2"/>
      <c r="V399" s="2"/>
      <c r="W399" s="2"/>
    </row>
    <row r="400" spans="1:23" ht="13.5" customHeight="1" x14ac:dyDescent="0.35">
      <c r="G400" s="2"/>
      <c r="H400" s="2"/>
      <c r="I400" s="2"/>
      <c r="J400" s="2"/>
      <c r="K400" s="2"/>
      <c r="S400" s="2"/>
      <c r="T400" s="2"/>
      <c r="U400" s="2"/>
      <c r="V400" s="2"/>
      <c r="W400" s="2"/>
    </row>
    <row r="401" spans="1:23" ht="13.5" customHeight="1" x14ac:dyDescent="0.35">
      <c r="J401" s="2"/>
      <c r="K401" s="2"/>
      <c r="V401" s="2"/>
      <c r="W401" s="2"/>
    </row>
    <row r="402" spans="1:23" ht="13.5" customHeight="1" x14ac:dyDescent="0.35">
      <c r="J402" s="2"/>
      <c r="K402" s="2"/>
      <c r="V402" s="2"/>
      <c r="W402" s="2"/>
    </row>
    <row r="403" spans="1:23" ht="13.5" customHeight="1" x14ac:dyDescent="0.35"/>
    <row r="404" spans="1:23" ht="13.5" customHeight="1" x14ac:dyDescent="0.35">
      <c r="A404" s="1" t="str">
        <f>sections!D29</f>
        <v>KAI Lee Early</v>
      </c>
      <c r="M404" s="1" t="str">
        <f>sections!D30</f>
        <v>TOK Sheryl Wills</v>
      </c>
    </row>
    <row r="405" spans="1:23" ht="13.5" customHeight="1" x14ac:dyDescent="0.35">
      <c r="A405" s="1" t="s">
        <v>0</v>
      </c>
      <c r="F405" s="1" t="s">
        <v>1</v>
      </c>
      <c r="I405" s="1" t="s">
        <v>73</v>
      </c>
      <c r="M405" s="1" t="s">
        <v>0</v>
      </c>
      <c r="R405" s="1" t="s">
        <v>1</v>
      </c>
      <c r="U405" s="1" t="s">
        <v>74</v>
      </c>
    </row>
    <row r="406" spans="1:23" ht="13.5" customHeight="1" x14ac:dyDescent="0.35">
      <c r="A406" s="1" t="s">
        <v>6</v>
      </c>
      <c r="B406" s="1" t="s">
        <v>8</v>
      </c>
      <c r="C406" s="1" t="s">
        <v>5</v>
      </c>
      <c r="D406" s="1" t="s">
        <v>12</v>
      </c>
      <c r="E406" s="1" t="s">
        <v>4</v>
      </c>
      <c r="F406" s="2">
        <v>64</v>
      </c>
      <c r="G406" s="2">
        <v>32</v>
      </c>
      <c r="H406" s="2">
        <v>16</v>
      </c>
      <c r="I406" s="2" t="s">
        <v>9</v>
      </c>
      <c r="J406" s="2" t="s">
        <v>10</v>
      </c>
      <c r="K406" s="2" t="s">
        <v>11</v>
      </c>
      <c r="M406" s="1" t="s">
        <v>7</v>
      </c>
      <c r="N406" s="1" t="s">
        <v>4</v>
      </c>
      <c r="O406" s="1" t="s">
        <v>12</v>
      </c>
      <c r="P406" s="1" t="s">
        <v>8</v>
      </c>
      <c r="Q406" s="1" t="s">
        <v>5</v>
      </c>
      <c r="R406" s="2">
        <v>64</v>
      </c>
      <c r="S406" s="2">
        <v>32</v>
      </c>
      <c r="T406" s="2">
        <v>16</v>
      </c>
      <c r="U406" s="2" t="s">
        <v>9</v>
      </c>
      <c r="V406" s="2" t="s">
        <v>10</v>
      </c>
      <c r="W406" s="2" t="s">
        <v>11</v>
      </c>
    </row>
    <row r="407" spans="1:23" ht="13.5" customHeight="1" x14ac:dyDescent="0.35">
      <c r="A407" s="2"/>
      <c r="B407" s="2"/>
      <c r="C407" s="2"/>
      <c r="D407" s="2"/>
      <c r="E407" s="2"/>
      <c r="F407" s="2"/>
      <c r="G407" s="2"/>
      <c r="H407" s="2"/>
      <c r="I407" s="2"/>
      <c r="J407" s="2"/>
      <c r="K407" s="2"/>
      <c r="M407" s="2"/>
      <c r="N407" s="2"/>
      <c r="O407" s="2"/>
      <c r="P407" s="2"/>
      <c r="Q407" s="2"/>
      <c r="R407" s="2"/>
      <c r="S407" s="2"/>
      <c r="T407" s="2"/>
      <c r="U407" s="2"/>
      <c r="V407" s="2"/>
      <c r="W407" s="2"/>
    </row>
    <row r="408" spans="1:23" ht="13.5" customHeight="1" x14ac:dyDescent="0.35">
      <c r="A408" s="2"/>
      <c r="B408" s="2"/>
      <c r="C408" s="2"/>
      <c r="D408" s="2"/>
      <c r="E408" s="2"/>
      <c r="F408" s="2"/>
      <c r="G408" s="2"/>
      <c r="H408" s="2"/>
      <c r="I408" s="2"/>
      <c r="J408" s="2"/>
      <c r="K408" s="2"/>
      <c r="M408" s="2"/>
      <c r="N408" s="2"/>
      <c r="O408" s="2"/>
      <c r="P408" s="2"/>
      <c r="Q408" s="2"/>
      <c r="R408" s="2"/>
      <c r="S408" s="2"/>
      <c r="T408" s="2"/>
      <c r="U408" s="2"/>
      <c r="V408" s="2"/>
      <c r="W408" s="2"/>
    </row>
    <row r="409" spans="1:23" ht="13.5" customHeight="1" x14ac:dyDescent="0.35">
      <c r="A409" s="2"/>
      <c r="B409" s="2"/>
      <c r="C409" s="2"/>
      <c r="D409" s="2"/>
      <c r="E409" s="2"/>
      <c r="F409" s="2"/>
      <c r="G409" s="2"/>
      <c r="H409" s="2"/>
      <c r="I409" s="2"/>
      <c r="J409" s="2"/>
      <c r="K409" s="2"/>
      <c r="M409" s="2"/>
      <c r="N409" s="2"/>
      <c r="O409" s="2"/>
      <c r="P409" s="2"/>
      <c r="Q409" s="2"/>
      <c r="R409" s="2"/>
      <c r="S409" s="2"/>
      <c r="T409" s="2"/>
      <c r="U409" s="2"/>
      <c r="V409" s="2"/>
      <c r="W409" s="2"/>
    </row>
    <row r="410" spans="1:23" ht="13.5" customHeight="1" x14ac:dyDescent="0.35">
      <c r="A410" s="2"/>
      <c r="B410" s="2"/>
      <c r="C410" s="2"/>
      <c r="D410" s="2"/>
      <c r="E410" s="2"/>
      <c r="F410" s="2"/>
      <c r="G410" s="2"/>
      <c r="H410" s="2"/>
      <c r="I410" s="2"/>
      <c r="J410" s="2"/>
      <c r="K410" s="2"/>
      <c r="M410" s="2"/>
      <c r="N410" s="2"/>
      <c r="O410" s="2"/>
      <c r="P410" s="2"/>
      <c r="Q410" s="2"/>
      <c r="R410" s="2"/>
      <c r="S410" s="2"/>
      <c r="T410" s="2"/>
      <c r="U410" s="2"/>
      <c r="V410" s="2"/>
      <c r="W410" s="2"/>
    </row>
    <row r="411" spans="1:23" ht="13.5" customHeight="1" x14ac:dyDescent="0.35">
      <c r="A411" s="2"/>
      <c r="B411" s="2"/>
      <c r="C411" s="2"/>
      <c r="D411" s="2"/>
      <c r="E411" s="2"/>
      <c r="F411" s="2"/>
      <c r="G411" s="2"/>
      <c r="H411" s="2"/>
      <c r="I411" s="2"/>
      <c r="J411" s="2"/>
      <c r="K411" s="2"/>
      <c r="M411" s="2"/>
      <c r="N411" s="2"/>
      <c r="O411" s="2"/>
      <c r="P411" s="2"/>
      <c r="Q411" s="2"/>
      <c r="R411" s="2"/>
      <c r="S411" s="2"/>
      <c r="T411" s="2"/>
      <c r="U411" s="2"/>
      <c r="V411" s="2"/>
      <c r="W411" s="2"/>
    </row>
    <row r="412" spans="1:23" ht="13.5" customHeight="1" x14ac:dyDescent="0.35">
      <c r="G412" s="2"/>
      <c r="H412" s="2"/>
      <c r="I412" s="2"/>
      <c r="J412" s="2"/>
      <c r="K412" s="2"/>
      <c r="S412" s="2"/>
      <c r="T412" s="2"/>
      <c r="U412" s="2"/>
      <c r="V412" s="2"/>
      <c r="W412" s="2"/>
    </row>
    <row r="413" spans="1:23" ht="13.5" customHeight="1" x14ac:dyDescent="0.35">
      <c r="G413" s="2"/>
      <c r="H413" s="2"/>
      <c r="I413" s="2"/>
      <c r="J413" s="2"/>
      <c r="K413" s="2"/>
      <c r="S413" s="2"/>
      <c r="T413" s="2"/>
      <c r="U413" s="2"/>
      <c r="V413" s="2"/>
      <c r="W413" s="2"/>
    </row>
    <row r="414" spans="1:23" ht="13.5" customHeight="1" x14ac:dyDescent="0.35">
      <c r="J414" s="2"/>
      <c r="K414" s="2"/>
      <c r="V414" s="2"/>
      <c r="W414" s="2"/>
    </row>
    <row r="415" spans="1:23" ht="13.5" customHeight="1" x14ac:dyDescent="0.35">
      <c r="J415" s="2"/>
      <c r="K415" s="2"/>
      <c r="V415" s="2"/>
      <c r="W415" s="2"/>
    </row>
    <row r="416" spans="1:23" ht="13.5" customHeight="1" x14ac:dyDescent="0.35"/>
    <row r="417" spans="1:23" ht="13.5" customHeight="1" x14ac:dyDescent="0.35">
      <c r="A417" s="1" t="str">
        <f>sections!D31</f>
        <v>HOW Geraldine Rose</v>
      </c>
      <c r="M417" s="1" t="str">
        <f>sections!D32</f>
        <v>ONE Tracey Rangiuia</v>
      </c>
    </row>
    <row r="418" spans="1:23" ht="13.5" customHeight="1" x14ac:dyDescent="0.35">
      <c r="A418" s="1" t="s">
        <v>0</v>
      </c>
      <c r="F418" s="1" t="s">
        <v>1</v>
      </c>
      <c r="I418" s="1" t="s">
        <v>75</v>
      </c>
      <c r="M418" s="1" t="s">
        <v>0</v>
      </c>
      <c r="R418" s="1" t="s">
        <v>1</v>
      </c>
      <c r="U418" s="1" t="s">
        <v>76</v>
      </c>
    </row>
    <row r="419" spans="1:23" ht="13.5" customHeight="1" x14ac:dyDescent="0.35">
      <c r="A419" s="1" t="s">
        <v>8</v>
      </c>
      <c r="B419" s="1" t="s">
        <v>12</v>
      </c>
      <c r="C419" s="1" t="s">
        <v>7</v>
      </c>
      <c r="D419" s="1" t="s">
        <v>4</v>
      </c>
      <c r="E419" s="1" t="s">
        <v>6</v>
      </c>
      <c r="F419" s="2">
        <v>64</v>
      </c>
      <c r="G419" s="2">
        <v>32</v>
      </c>
      <c r="H419" s="2">
        <v>16</v>
      </c>
      <c r="I419" s="2" t="s">
        <v>9</v>
      </c>
      <c r="J419" s="2" t="s">
        <v>10</v>
      </c>
      <c r="K419" s="2" t="s">
        <v>11</v>
      </c>
      <c r="M419" s="1" t="s">
        <v>12</v>
      </c>
      <c r="N419" s="1" t="s">
        <v>6</v>
      </c>
      <c r="O419" s="1" t="s">
        <v>8</v>
      </c>
      <c r="P419" s="1" t="s">
        <v>5</v>
      </c>
      <c r="Q419" s="1" t="s">
        <v>7</v>
      </c>
      <c r="R419" s="2">
        <v>64</v>
      </c>
      <c r="S419" s="2">
        <v>32</v>
      </c>
      <c r="T419" s="2">
        <v>16</v>
      </c>
      <c r="U419" s="2" t="s">
        <v>9</v>
      </c>
      <c r="V419" s="2" t="s">
        <v>10</v>
      </c>
      <c r="W419" s="2" t="s">
        <v>11</v>
      </c>
    </row>
    <row r="420" spans="1:23" ht="13.5" customHeight="1" x14ac:dyDescent="0.35">
      <c r="A420" s="2"/>
      <c r="B420" s="2"/>
      <c r="C420" s="2"/>
      <c r="D420" s="2"/>
      <c r="E420" s="2"/>
      <c r="F420" s="2"/>
      <c r="G420" s="2"/>
      <c r="H420" s="2"/>
      <c r="I420" s="2"/>
      <c r="J420" s="2"/>
      <c r="K420" s="2"/>
      <c r="M420" s="2"/>
      <c r="N420" s="2"/>
      <c r="O420" s="2"/>
      <c r="P420" s="2"/>
      <c r="Q420" s="2"/>
      <c r="R420" s="2"/>
      <c r="S420" s="2"/>
      <c r="T420" s="2"/>
      <c r="U420" s="2"/>
      <c r="V420" s="2"/>
      <c r="W420" s="2"/>
    </row>
    <row r="421" spans="1:23" ht="13.5" customHeight="1" x14ac:dyDescent="0.35">
      <c r="A421" s="2"/>
      <c r="B421" s="2"/>
      <c r="C421" s="2"/>
      <c r="D421" s="2"/>
      <c r="E421" s="2"/>
      <c r="F421" s="2"/>
      <c r="G421" s="2"/>
      <c r="H421" s="2"/>
      <c r="I421" s="2"/>
      <c r="J421" s="2"/>
      <c r="K421" s="2"/>
      <c r="M421" s="2"/>
      <c r="N421" s="2"/>
      <c r="O421" s="2"/>
      <c r="P421" s="2"/>
      <c r="Q421" s="2"/>
      <c r="R421" s="2"/>
      <c r="S421" s="2"/>
      <c r="T421" s="2"/>
      <c r="U421" s="2"/>
      <c r="V421" s="2"/>
      <c r="W421" s="2"/>
    </row>
    <row r="422" spans="1:23" ht="13.5" customHeight="1" x14ac:dyDescent="0.35">
      <c r="A422" s="2"/>
      <c r="B422" s="2"/>
      <c r="C422" s="2"/>
      <c r="D422" s="2"/>
      <c r="E422" s="2"/>
      <c r="F422" s="2"/>
      <c r="G422" s="2"/>
      <c r="H422" s="2"/>
      <c r="I422" s="2"/>
      <c r="J422" s="2"/>
      <c r="K422" s="2"/>
      <c r="M422" s="2"/>
      <c r="N422" s="2"/>
      <c r="O422" s="2"/>
      <c r="P422" s="2"/>
      <c r="Q422" s="2"/>
      <c r="R422" s="2"/>
      <c r="S422" s="2"/>
      <c r="T422" s="2"/>
      <c r="U422" s="2"/>
      <c r="V422" s="2"/>
      <c r="W422" s="2"/>
    </row>
    <row r="423" spans="1:23" ht="13.5" customHeight="1" x14ac:dyDescent="0.35">
      <c r="A423" s="2"/>
      <c r="B423" s="2"/>
      <c r="C423" s="2"/>
      <c r="D423" s="2"/>
      <c r="E423" s="2"/>
      <c r="F423" s="2"/>
      <c r="G423" s="2"/>
      <c r="H423" s="2"/>
      <c r="I423" s="2"/>
      <c r="J423" s="2"/>
      <c r="K423" s="2"/>
      <c r="M423" s="2"/>
      <c r="N423" s="2"/>
      <c r="O423" s="2"/>
      <c r="P423" s="2"/>
      <c r="Q423" s="2"/>
      <c r="R423" s="2"/>
      <c r="S423" s="2"/>
      <c r="T423" s="2"/>
      <c r="U423" s="2"/>
      <c r="V423" s="2"/>
      <c r="W423" s="2"/>
    </row>
    <row r="424" spans="1:23" ht="13.5" customHeight="1" x14ac:dyDescent="0.35">
      <c r="A424" s="2"/>
      <c r="B424" s="2"/>
      <c r="C424" s="2"/>
      <c r="D424" s="2"/>
      <c r="E424" s="2"/>
      <c r="F424" s="2"/>
      <c r="G424" s="2"/>
      <c r="H424" s="2"/>
      <c r="I424" s="2"/>
      <c r="J424" s="2"/>
      <c r="K424" s="2"/>
      <c r="M424" s="2"/>
      <c r="N424" s="2"/>
      <c r="O424" s="2"/>
      <c r="P424" s="2"/>
      <c r="Q424" s="2"/>
      <c r="R424" s="2"/>
      <c r="S424" s="2"/>
      <c r="T424" s="2"/>
      <c r="U424" s="2"/>
      <c r="V424" s="2"/>
      <c r="W424" s="2"/>
    </row>
    <row r="425" spans="1:23" ht="13.5" customHeight="1" x14ac:dyDescent="0.35">
      <c r="G425" s="2"/>
      <c r="H425" s="2"/>
      <c r="I425" s="2"/>
      <c r="J425" s="2"/>
      <c r="K425" s="2"/>
      <c r="S425" s="2"/>
      <c r="T425" s="2"/>
      <c r="U425" s="2"/>
      <c r="V425" s="2"/>
      <c r="W425" s="2"/>
    </row>
    <row r="426" spans="1:23" ht="13.5" customHeight="1" x14ac:dyDescent="0.35">
      <c r="G426" s="2"/>
      <c r="H426" s="2"/>
      <c r="I426" s="2"/>
      <c r="J426" s="2"/>
      <c r="K426" s="2"/>
      <c r="S426" s="2"/>
      <c r="T426" s="2"/>
      <c r="U426" s="2"/>
      <c r="V426" s="2"/>
      <c r="W426" s="2"/>
    </row>
    <row r="427" spans="1:23" ht="13.5" customHeight="1" x14ac:dyDescent="0.35">
      <c r="J427" s="2"/>
      <c r="K427" s="2"/>
      <c r="V427" s="2"/>
      <c r="W427" s="2"/>
    </row>
    <row r="428" spans="1:23" ht="13.5" customHeight="1" x14ac:dyDescent="0.35">
      <c r="J428" s="2"/>
      <c r="K428" s="2"/>
      <c r="V428" s="2"/>
      <c r="W428" s="2"/>
    </row>
    <row r="429" spans="1:23" ht="13.5" customHeight="1" x14ac:dyDescent="0.35"/>
    <row r="430" spans="1:23" ht="13.5" customHeight="1" x14ac:dyDescent="0.35">
      <c r="A430" s="1" t="str">
        <f>sections!F27</f>
        <v>PAT Sweethart Paul Bennett</v>
      </c>
      <c r="M430" s="1" t="str">
        <f>sections!F28</f>
        <v>HOR Corien Simpson</v>
      </c>
    </row>
    <row r="431" spans="1:23" ht="13.5" customHeight="1" x14ac:dyDescent="0.35">
      <c r="A431" s="1" t="s">
        <v>0</v>
      </c>
      <c r="F431" s="1" t="s">
        <v>1</v>
      </c>
      <c r="I431" s="1" t="s">
        <v>77</v>
      </c>
      <c r="M431" s="1" t="s">
        <v>0</v>
      </c>
      <c r="R431" s="1" t="s">
        <v>1</v>
      </c>
      <c r="U431" s="1" t="s">
        <v>78</v>
      </c>
    </row>
    <row r="432" spans="1:23" ht="13.5" customHeight="1" x14ac:dyDescent="0.35">
      <c r="A432" s="1" t="s">
        <v>4</v>
      </c>
      <c r="B432" s="1" t="s">
        <v>5</v>
      </c>
      <c r="C432" s="1" t="s">
        <v>6</v>
      </c>
      <c r="D432" s="1" t="s">
        <v>7</v>
      </c>
      <c r="E432" s="1" t="s">
        <v>8</v>
      </c>
      <c r="F432" s="2">
        <v>64</v>
      </c>
      <c r="G432" s="2">
        <v>32</v>
      </c>
      <c r="H432" s="2">
        <v>16</v>
      </c>
      <c r="I432" s="2" t="s">
        <v>9</v>
      </c>
      <c r="J432" s="2" t="s">
        <v>10</v>
      </c>
      <c r="K432" s="2" t="s">
        <v>11</v>
      </c>
      <c r="M432" s="1" t="s">
        <v>5</v>
      </c>
      <c r="N432" s="1" t="s">
        <v>7</v>
      </c>
      <c r="O432" s="1" t="s">
        <v>4</v>
      </c>
      <c r="P432" s="1" t="s">
        <v>6</v>
      </c>
      <c r="Q432" s="1" t="s">
        <v>12</v>
      </c>
      <c r="R432" s="2">
        <v>64</v>
      </c>
      <c r="S432" s="2">
        <v>32</v>
      </c>
      <c r="T432" s="2">
        <v>16</v>
      </c>
      <c r="U432" s="2" t="s">
        <v>9</v>
      </c>
      <c r="V432" s="2" t="s">
        <v>10</v>
      </c>
      <c r="W432" s="2" t="s">
        <v>11</v>
      </c>
    </row>
    <row r="433" spans="1:23" ht="13.5" customHeight="1" x14ac:dyDescent="0.35">
      <c r="A433" s="2"/>
      <c r="B433" s="2"/>
      <c r="C433" s="2"/>
      <c r="D433" s="2"/>
      <c r="E433" s="2"/>
      <c r="F433" s="2"/>
      <c r="G433" s="2"/>
      <c r="H433" s="2"/>
      <c r="I433" s="2"/>
      <c r="J433" s="2"/>
      <c r="K433" s="2"/>
      <c r="M433" s="2"/>
      <c r="N433" s="2"/>
      <c r="O433" s="2"/>
      <c r="P433" s="2"/>
      <c r="Q433" s="2"/>
      <c r="R433" s="2"/>
      <c r="S433" s="2"/>
      <c r="T433" s="2"/>
      <c r="U433" s="2"/>
      <c r="V433" s="2"/>
      <c r="W433" s="2"/>
    </row>
    <row r="434" spans="1:23" ht="13.5" customHeight="1" x14ac:dyDescent="0.35">
      <c r="A434" s="2"/>
      <c r="B434" s="2"/>
      <c r="C434" s="2"/>
      <c r="D434" s="2"/>
      <c r="E434" s="2"/>
      <c r="F434" s="2"/>
      <c r="G434" s="2"/>
      <c r="H434" s="2"/>
      <c r="I434" s="2"/>
      <c r="J434" s="2"/>
      <c r="K434" s="2"/>
      <c r="M434" s="2"/>
      <c r="N434" s="2"/>
      <c r="O434" s="2"/>
      <c r="P434" s="2"/>
      <c r="Q434" s="2"/>
      <c r="R434" s="2"/>
      <c r="S434" s="2"/>
      <c r="T434" s="2"/>
      <c r="U434" s="2"/>
      <c r="V434" s="2"/>
      <c r="W434" s="2"/>
    </row>
    <row r="435" spans="1:23" ht="13.5" customHeight="1" x14ac:dyDescent="0.35">
      <c r="A435" s="2"/>
      <c r="B435" s="2"/>
      <c r="C435" s="2"/>
      <c r="D435" s="2"/>
      <c r="E435" s="2"/>
      <c r="F435" s="2"/>
      <c r="G435" s="2"/>
      <c r="H435" s="2"/>
      <c r="I435" s="2"/>
      <c r="J435" s="2"/>
      <c r="K435" s="2"/>
      <c r="M435" s="2"/>
      <c r="N435" s="2"/>
      <c r="O435" s="2"/>
      <c r="P435" s="2"/>
      <c r="Q435" s="2"/>
      <c r="R435" s="2"/>
      <c r="S435" s="2"/>
      <c r="T435" s="2"/>
      <c r="U435" s="2"/>
      <c r="V435" s="2"/>
      <c r="W435" s="2"/>
    </row>
    <row r="436" spans="1:23" ht="13.5" customHeight="1" x14ac:dyDescent="0.35">
      <c r="A436" s="2"/>
      <c r="B436" s="2"/>
      <c r="C436" s="2"/>
      <c r="D436" s="2"/>
      <c r="E436" s="2"/>
      <c r="F436" s="2"/>
      <c r="G436" s="2"/>
      <c r="H436" s="2"/>
      <c r="I436" s="2"/>
      <c r="J436" s="2"/>
      <c r="K436" s="2"/>
      <c r="M436" s="2"/>
      <c r="N436" s="2"/>
      <c r="O436" s="2"/>
      <c r="P436" s="2"/>
      <c r="Q436" s="2"/>
      <c r="R436" s="2"/>
      <c r="S436" s="2"/>
      <c r="T436" s="2"/>
      <c r="U436" s="2"/>
      <c r="V436" s="2"/>
      <c r="W436" s="2"/>
    </row>
    <row r="437" spans="1:23" ht="13.5" customHeight="1" x14ac:dyDescent="0.35">
      <c r="A437" s="2"/>
      <c r="B437" s="2"/>
      <c r="C437" s="2"/>
      <c r="D437" s="2"/>
      <c r="E437" s="2"/>
      <c r="F437" s="2"/>
      <c r="G437" s="2"/>
      <c r="H437" s="2"/>
      <c r="I437" s="2"/>
      <c r="J437" s="2"/>
      <c r="K437" s="2"/>
      <c r="M437" s="2"/>
      <c r="N437" s="2"/>
      <c r="O437" s="2"/>
      <c r="P437" s="2"/>
      <c r="Q437" s="2"/>
      <c r="R437" s="2"/>
      <c r="S437" s="2"/>
      <c r="T437" s="2"/>
      <c r="U437" s="2"/>
      <c r="V437" s="2"/>
      <c r="W437" s="2"/>
    </row>
    <row r="438" spans="1:23" ht="13.5" customHeight="1" x14ac:dyDescent="0.35">
      <c r="G438" s="2"/>
      <c r="H438" s="2"/>
      <c r="I438" s="2"/>
      <c r="J438" s="2"/>
      <c r="K438" s="2"/>
      <c r="S438" s="2"/>
      <c r="T438" s="2"/>
      <c r="U438" s="2"/>
      <c r="V438" s="2"/>
      <c r="W438" s="2"/>
    </row>
    <row r="439" spans="1:23" ht="13.5" customHeight="1" x14ac:dyDescent="0.35">
      <c r="G439" s="2"/>
      <c r="H439" s="2"/>
      <c r="I439" s="2"/>
      <c r="J439" s="2"/>
      <c r="K439" s="2"/>
      <c r="S439" s="2"/>
      <c r="T439" s="2"/>
      <c r="U439" s="2"/>
      <c r="V439" s="2"/>
      <c r="W439" s="2"/>
    </row>
    <row r="440" spans="1:23" ht="13.5" customHeight="1" x14ac:dyDescent="0.35">
      <c r="J440" s="2"/>
      <c r="K440" s="2"/>
      <c r="V440" s="2"/>
      <c r="W440" s="2"/>
    </row>
    <row r="441" spans="1:23" ht="13.5" customHeight="1" x14ac:dyDescent="0.35">
      <c r="J441" s="2"/>
      <c r="K441" s="2"/>
      <c r="V441" s="2"/>
      <c r="W441" s="2"/>
    </row>
    <row r="442" spans="1:23" ht="13.5" customHeight="1" x14ac:dyDescent="0.35"/>
    <row r="443" spans="1:23" ht="13.5" customHeight="1" x14ac:dyDescent="0.35">
      <c r="A443" s="1" t="str">
        <f>sections!F29</f>
        <v>GERSA Leeanne Stowers</v>
      </c>
      <c r="M443" s="1" t="str">
        <f>sections!F30</f>
        <v>PET Sherise Whitu</v>
      </c>
    </row>
    <row r="444" spans="1:23" ht="13.5" customHeight="1" x14ac:dyDescent="0.35">
      <c r="A444" s="1" t="s">
        <v>0</v>
      </c>
      <c r="F444" s="1" t="s">
        <v>1</v>
      </c>
      <c r="I444" s="1" t="s">
        <v>79</v>
      </c>
      <c r="M444" s="1" t="s">
        <v>0</v>
      </c>
      <c r="R444" s="1" t="s">
        <v>1</v>
      </c>
      <c r="U444" s="1" t="s">
        <v>80</v>
      </c>
    </row>
    <row r="445" spans="1:23" ht="13.5" customHeight="1" x14ac:dyDescent="0.35">
      <c r="A445" s="1" t="s">
        <v>6</v>
      </c>
      <c r="B445" s="1" t="s">
        <v>8</v>
      </c>
      <c r="C445" s="1" t="s">
        <v>5</v>
      </c>
      <c r="D445" s="1" t="s">
        <v>12</v>
      </c>
      <c r="E445" s="1" t="s">
        <v>4</v>
      </c>
      <c r="F445" s="2">
        <v>64</v>
      </c>
      <c r="G445" s="2">
        <v>32</v>
      </c>
      <c r="H445" s="2">
        <v>16</v>
      </c>
      <c r="I445" s="2" t="s">
        <v>9</v>
      </c>
      <c r="J445" s="2" t="s">
        <v>10</v>
      </c>
      <c r="K445" s="2" t="s">
        <v>11</v>
      </c>
      <c r="M445" s="1" t="s">
        <v>7</v>
      </c>
      <c r="N445" s="1" t="s">
        <v>4</v>
      </c>
      <c r="O445" s="1" t="s">
        <v>12</v>
      </c>
      <c r="P445" s="1" t="s">
        <v>8</v>
      </c>
      <c r="Q445" s="1" t="s">
        <v>5</v>
      </c>
      <c r="R445" s="2">
        <v>64</v>
      </c>
      <c r="S445" s="2">
        <v>32</v>
      </c>
      <c r="T445" s="2">
        <v>16</v>
      </c>
      <c r="U445" s="2" t="s">
        <v>9</v>
      </c>
      <c r="V445" s="2" t="s">
        <v>10</v>
      </c>
      <c r="W445" s="2" t="s">
        <v>11</v>
      </c>
    </row>
    <row r="446" spans="1:23" ht="13.5" customHeight="1" x14ac:dyDescent="0.35">
      <c r="A446" s="2"/>
      <c r="B446" s="2"/>
      <c r="C446" s="2"/>
      <c r="D446" s="2"/>
      <c r="E446" s="2"/>
      <c r="F446" s="2"/>
      <c r="G446" s="2"/>
      <c r="H446" s="2"/>
      <c r="I446" s="2"/>
      <c r="J446" s="2"/>
      <c r="K446" s="2"/>
      <c r="M446" s="2"/>
      <c r="N446" s="2"/>
      <c r="O446" s="2"/>
      <c r="P446" s="2"/>
      <c r="Q446" s="2"/>
      <c r="R446" s="2"/>
      <c r="S446" s="2"/>
      <c r="T446" s="2"/>
      <c r="U446" s="2"/>
      <c r="V446" s="2"/>
      <c r="W446" s="2"/>
    </row>
    <row r="447" spans="1:23" ht="13.5" customHeight="1" x14ac:dyDescent="0.35">
      <c r="A447" s="2"/>
      <c r="B447" s="2"/>
      <c r="C447" s="2"/>
      <c r="D447" s="2"/>
      <c r="E447" s="2"/>
      <c r="F447" s="2"/>
      <c r="G447" s="2"/>
      <c r="H447" s="2"/>
      <c r="I447" s="2"/>
      <c r="J447" s="2"/>
      <c r="K447" s="2"/>
      <c r="M447" s="2"/>
      <c r="N447" s="2"/>
      <c r="O447" s="2"/>
      <c r="P447" s="2"/>
      <c r="Q447" s="2"/>
      <c r="R447" s="2"/>
      <c r="S447" s="2"/>
      <c r="T447" s="2"/>
      <c r="U447" s="2"/>
      <c r="V447" s="2"/>
      <c r="W447" s="2"/>
    </row>
    <row r="448" spans="1:23" ht="13.5" customHeight="1" x14ac:dyDescent="0.35">
      <c r="A448" s="2"/>
      <c r="B448" s="2"/>
      <c r="C448" s="2"/>
      <c r="D448" s="2"/>
      <c r="E448" s="2"/>
      <c r="F448" s="2"/>
      <c r="G448" s="2"/>
      <c r="H448" s="2"/>
      <c r="I448" s="2"/>
      <c r="J448" s="2"/>
      <c r="K448" s="2"/>
      <c r="M448" s="2"/>
      <c r="N448" s="2"/>
      <c r="O448" s="2"/>
      <c r="P448" s="2"/>
      <c r="Q448" s="2"/>
      <c r="R448" s="2"/>
      <c r="S448" s="2"/>
      <c r="T448" s="2"/>
      <c r="U448" s="2"/>
      <c r="V448" s="2"/>
      <c r="W448" s="2"/>
    </row>
    <row r="449" spans="1:23" ht="13.5" customHeight="1" x14ac:dyDescent="0.35">
      <c r="A449" s="2"/>
      <c r="B449" s="2"/>
      <c r="C449" s="2"/>
      <c r="D449" s="2"/>
      <c r="E449" s="2"/>
      <c r="F449" s="2"/>
      <c r="G449" s="2"/>
      <c r="H449" s="2"/>
      <c r="I449" s="2"/>
      <c r="J449" s="2"/>
      <c r="K449" s="2"/>
      <c r="M449" s="2"/>
      <c r="N449" s="2"/>
      <c r="O449" s="2"/>
      <c r="P449" s="2"/>
      <c r="Q449" s="2"/>
      <c r="R449" s="2"/>
      <c r="S449" s="2"/>
      <c r="T449" s="2"/>
      <c r="U449" s="2"/>
      <c r="V449" s="2"/>
      <c r="W449" s="2"/>
    </row>
    <row r="450" spans="1:23" ht="13.5" customHeight="1" x14ac:dyDescent="0.35">
      <c r="A450" s="2"/>
      <c r="B450" s="2"/>
      <c r="C450" s="2"/>
      <c r="D450" s="2"/>
      <c r="E450" s="2"/>
      <c r="F450" s="2"/>
      <c r="G450" s="2"/>
      <c r="H450" s="2"/>
      <c r="I450" s="2"/>
      <c r="J450" s="2"/>
      <c r="K450" s="2"/>
      <c r="M450" s="2"/>
      <c r="N450" s="2"/>
      <c r="O450" s="2"/>
      <c r="P450" s="2"/>
      <c r="Q450" s="2"/>
      <c r="R450" s="2"/>
      <c r="S450" s="2"/>
      <c r="T450" s="2"/>
      <c r="U450" s="2"/>
      <c r="V450" s="2"/>
      <c r="W450" s="2"/>
    </row>
    <row r="451" spans="1:23" ht="13.5" customHeight="1" x14ac:dyDescent="0.35">
      <c r="G451" s="2"/>
      <c r="H451" s="2"/>
      <c r="I451" s="2"/>
      <c r="J451" s="2"/>
      <c r="K451" s="2"/>
      <c r="S451" s="2"/>
      <c r="T451" s="2"/>
      <c r="U451" s="2"/>
      <c r="V451" s="2"/>
      <c r="W451" s="2"/>
    </row>
    <row r="452" spans="1:23" ht="13.5" customHeight="1" x14ac:dyDescent="0.35">
      <c r="G452" s="2"/>
      <c r="H452" s="2"/>
      <c r="I452" s="2"/>
      <c r="J452" s="2"/>
      <c r="K452" s="2"/>
      <c r="S452" s="2"/>
      <c r="T452" s="2"/>
      <c r="U452" s="2"/>
      <c r="V452" s="2"/>
      <c r="W452" s="2"/>
    </row>
    <row r="453" spans="1:23" ht="13.5" customHeight="1" x14ac:dyDescent="0.35">
      <c r="J453" s="2"/>
      <c r="K453" s="2"/>
      <c r="V453" s="2"/>
      <c r="W453" s="2"/>
    </row>
    <row r="454" spans="1:23" ht="13.5" customHeight="1" x14ac:dyDescent="0.35">
      <c r="J454" s="2"/>
      <c r="K454" s="2"/>
      <c r="V454" s="2"/>
      <c r="W454" s="2"/>
    </row>
    <row r="455" spans="1:23" ht="13.5" customHeight="1" x14ac:dyDescent="0.35"/>
    <row r="456" spans="1:23" ht="13.5" customHeight="1" x14ac:dyDescent="0.35">
      <c r="A456" s="1" t="str">
        <f>sections!F31</f>
        <v>TOK Cynthia Thompson</v>
      </c>
      <c r="M456" s="1" t="str">
        <f>sections!F32</f>
        <v>MAN Tania Martin</v>
      </c>
    </row>
    <row r="457" spans="1:23" ht="13.5" customHeight="1" x14ac:dyDescent="0.35">
      <c r="A457" s="1" t="s">
        <v>0</v>
      </c>
      <c r="F457" s="1" t="s">
        <v>1</v>
      </c>
      <c r="I457" s="1" t="s">
        <v>81</v>
      </c>
      <c r="M457" s="1" t="s">
        <v>0</v>
      </c>
      <c r="R457" s="1" t="s">
        <v>1</v>
      </c>
      <c r="U457" s="1" t="s">
        <v>82</v>
      </c>
    </row>
    <row r="458" spans="1:23" ht="13.5" customHeight="1" x14ac:dyDescent="0.35">
      <c r="A458" s="1" t="s">
        <v>8</v>
      </c>
      <c r="B458" s="1" t="s">
        <v>12</v>
      </c>
      <c r="C458" s="1" t="s">
        <v>7</v>
      </c>
      <c r="D458" s="1" t="s">
        <v>4</v>
      </c>
      <c r="E458" s="1" t="s">
        <v>6</v>
      </c>
      <c r="F458" s="2">
        <v>64</v>
      </c>
      <c r="G458" s="2">
        <v>32</v>
      </c>
      <c r="H458" s="2">
        <v>16</v>
      </c>
      <c r="I458" s="2" t="s">
        <v>9</v>
      </c>
      <c r="J458" s="2" t="s">
        <v>10</v>
      </c>
      <c r="K458" s="2" t="s">
        <v>11</v>
      </c>
      <c r="M458" s="1" t="s">
        <v>12</v>
      </c>
      <c r="N458" s="1" t="s">
        <v>6</v>
      </c>
      <c r="O458" s="1" t="s">
        <v>8</v>
      </c>
      <c r="P458" s="1" t="s">
        <v>5</v>
      </c>
      <c r="Q458" s="1" t="s">
        <v>7</v>
      </c>
      <c r="R458" s="2">
        <v>64</v>
      </c>
      <c r="S458" s="2">
        <v>32</v>
      </c>
      <c r="T458" s="2">
        <v>16</v>
      </c>
      <c r="U458" s="2" t="s">
        <v>9</v>
      </c>
      <c r="V458" s="2" t="s">
        <v>10</v>
      </c>
      <c r="W458" s="2" t="s">
        <v>11</v>
      </c>
    </row>
    <row r="459" spans="1:23" ht="13.5" customHeight="1" x14ac:dyDescent="0.35">
      <c r="A459" s="2"/>
      <c r="B459" s="2"/>
      <c r="C459" s="2"/>
      <c r="D459" s="2"/>
      <c r="E459" s="2"/>
      <c r="F459" s="2"/>
      <c r="G459" s="2"/>
      <c r="H459" s="2"/>
      <c r="I459" s="2"/>
      <c r="J459" s="2"/>
      <c r="K459" s="2"/>
      <c r="M459" s="2"/>
      <c r="N459" s="2"/>
      <c r="O459" s="2"/>
      <c r="P459" s="2"/>
      <c r="Q459" s="2"/>
      <c r="R459" s="2"/>
      <c r="S459" s="2"/>
      <c r="T459" s="2"/>
      <c r="U459" s="2"/>
      <c r="V459" s="2"/>
      <c r="W459" s="2"/>
    </row>
    <row r="460" spans="1:23" ht="13.5" customHeight="1" x14ac:dyDescent="0.35">
      <c r="A460" s="2"/>
      <c r="B460" s="2"/>
      <c r="C460" s="2"/>
      <c r="D460" s="2"/>
      <c r="E460" s="2"/>
      <c r="F460" s="2"/>
      <c r="G460" s="2"/>
      <c r="H460" s="2"/>
      <c r="I460" s="2"/>
      <c r="J460" s="2"/>
      <c r="K460" s="2"/>
      <c r="M460" s="2"/>
      <c r="N460" s="2"/>
      <c r="O460" s="2"/>
      <c r="P460" s="2"/>
      <c r="Q460" s="2"/>
      <c r="R460" s="2"/>
      <c r="S460" s="2"/>
      <c r="T460" s="2"/>
      <c r="U460" s="2"/>
      <c r="V460" s="2"/>
      <c r="W460" s="2"/>
    </row>
    <row r="461" spans="1:23" ht="13.5" customHeight="1" x14ac:dyDescent="0.35">
      <c r="A461" s="2"/>
      <c r="B461" s="2"/>
      <c r="C461" s="2"/>
      <c r="D461" s="2"/>
      <c r="E461" s="2"/>
      <c r="F461" s="2"/>
      <c r="G461" s="2"/>
      <c r="H461" s="2"/>
      <c r="I461" s="2"/>
      <c r="J461" s="2"/>
      <c r="K461" s="2"/>
      <c r="M461" s="2"/>
      <c r="N461" s="2"/>
      <c r="O461" s="2"/>
      <c r="P461" s="2"/>
      <c r="Q461" s="2"/>
      <c r="R461" s="2"/>
      <c r="S461" s="2"/>
      <c r="T461" s="2"/>
      <c r="U461" s="2"/>
      <c r="V461" s="2"/>
      <c r="W461" s="2"/>
    </row>
    <row r="462" spans="1:23" ht="13.5" customHeight="1" x14ac:dyDescent="0.35">
      <c r="A462" s="2"/>
      <c r="B462" s="2"/>
      <c r="C462" s="2"/>
      <c r="D462" s="2"/>
      <c r="E462" s="2"/>
      <c r="F462" s="2"/>
      <c r="G462" s="2"/>
      <c r="H462" s="2"/>
      <c r="I462" s="2"/>
      <c r="J462" s="2"/>
      <c r="K462" s="2"/>
      <c r="M462" s="2"/>
      <c r="N462" s="2"/>
      <c r="O462" s="2"/>
      <c r="P462" s="2"/>
      <c r="Q462" s="2"/>
      <c r="R462" s="2"/>
      <c r="S462" s="2"/>
      <c r="T462" s="2"/>
      <c r="U462" s="2"/>
      <c r="V462" s="2"/>
      <c r="W462" s="2"/>
    </row>
    <row r="463" spans="1:23" ht="13.5" customHeight="1" x14ac:dyDescent="0.35">
      <c r="A463" s="2"/>
      <c r="B463" s="2"/>
      <c r="C463" s="2"/>
      <c r="D463" s="2"/>
      <c r="E463" s="2"/>
      <c r="F463" s="2"/>
      <c r="G463" s="2"/>
      <c r="H463" s="2"/>
      <c r="I463" s="2"/>
      <c r="J463" s="2"/>
      <c r="K463" s="2"/>
      <c r="M463" s="2"/>
      <c r="N463" s="2"/>
      <c r="O463" s="2"/>
      <c r="P463" s="2"/>
      <c r="Q463" s="2"/>
      <c r="R463" s="2"/>
      <c r="S463" s="2"/>
      <c r="T463" s="2"/>
      <c r="U463" s="2"/>
      <c r="V463" s="2"/>
      <c r="W463" s="2"/>
    </row>
    <row r="464" spans="1:23" ht="13.5" customHeight="1" x14ac:dyDescent="0.35">
      <c r="G464" s="2"/>
      <c r="H464" s="2"/>
      <c r="I464" s="2"/>
      <c r="J464" s="2"/>
      <c r="K464" s="2"/>
      <c r="S464" s="2"/>
      <c r="T464" s="2"/>
      <c r="U464" s="2"/>
      <c r="V464" s="2"/>
      <c r="W464" s="2"/>
    </row>
    <row r="465" spans="1:23" ht="13.5" customHeight="1" x14ac:dyDescent="0.35">
      <c r="G465" s="2"/>
      <c r="H465" s="2"/>
      <c r="I465" s="2"/>
      <c r="J465" s="2"/>
      <c r="K465" s="2"/>
      <c r="S465" s="2"/>
      <c r="T465" s="2"/>
      <c r="U465" s="2"/>
      <c r="V465" s="2"/>
      <c r="W465" s="2"/>
    </row>
    <row r="466" spans="1:23" ht="13.5" customHeight="1" x14ac:dyDescent="0.35">
      <c r="J466" s="2"/>
      <c r="K466" s="2"/>
      <c r="V466" s="2"/>
      <c r="W466" s="2"/>
    </row>
    <row r="467" spans="1:23" ht="13.5" customHeight="1" x14ac:dyDescent="0.35">
      <c r="J467" s="2"/>
      <c r="K467" s="2"/>
      <c r="V467" s="2"/>
      <c r="W467" s="2"/>
    </row>
    <row r="468" spans="1:23" ht="13.5" customHeight="1" x14ac:dyDescent="0.35"/>
    <row r="469" spans="1:23" ht="13.5" customHeight="1" x14ac:dyDescent="0.35">
      <c r="A469" s="1" t="str">
        <f>sections!B35</f>
        <v>PAT Hazel Cook</v>
      </c>
      <c r="M469" s="1" t="str">
        <f>sections!B36</f>
        <v>PAP Catriona McLean</v>
      </c>
    </row>
    <row r="470" spans="1:23" ht="13.5" customHeight="1" x14ac:dyDescent="0.35">
      <c r="A470" s="1" t="s">
        <v>0</v>
      </c>
      <c r="F470" s="1" t="s">
        <v>1</v>
      </c>
      <c r="I470" s="1" t="s">
        <v>83</v>
      </c>
      <c r="M470" s="1" t="s">
        <v>0</v>
      </c>
      <c r="R470" s="1" t="s">
        <v>1</v>
      </c>
      <c r="U470" s="1" t="s">
        <v>84</v>
      </c>
    </row>
    <row r="471" spans="1:23" ht="13.5" customHeight="1" x14ac:dyDescent="0.35">
      <c r="A471" s="1" t="s">
        <v>4</v>
      </c>
      <c r="B471" s="1" t="s">
        <v>5</v>
      </c>
      <c r="C471" s="1" t="s">
        <v>6</v>
      </c>
      <c r="D471" s="1" t="s">
        <v>7</v>
      </c>
      <c r="E471" s="1" t="s">
        <v>8</v>
      </c>
      <c r="F471" s="2">
        <v>64</v>
      </c>
      <c r="G471" s="2">
        <v>32</v>
      </c>
      <c r="H471" s="2">
        <v>16</v>
      </c>
      <c r="I471" s="2" t="s">
        <v>9</v>
      </c>
      <c r="J471" s="2" t="s">
        <v>10</v>
      </c>
      <c r="K471" s="2" t="s">
        <v>11</v>
      </c>
      <c r="M471" s="1" t="s">
        <v>5</v>
      </c>
      <c r="N471" s="1" t="s">
        <v>7</v>
      </c>
      <c r="O471" s="1" t="s">
        <v>4</v>
      </c>
      <c r="P471" s="1" t="s">
        <v>6</v>
      </c>
      <c r="Q471" s="1" t="s">
        <v>12</v>
      </c>
      <c r="R471" s="2">
        <v>64</v>
      </c>
      <c r="S471" s="2">
        <v>32</v>
      </c>
      <c r="T471" s="2">
        <v>16</v>
      </c>
      <c r="U471" s="2" t="s">
        <v>9</v>
      </c>
      <c r="V471" s="2" t="s">
        <v>10</v>
      </c>
      <c r="W471" s="2" t="s">
        <v>11</v>
      </c>
    </row>
    <row r="472" spans="1:23" ht="13.5" customHeight="1" x14ac:dyDescent="0.35">
      <c r="A472" s="2"/>
      <c r="B472" s="2"/>
      <c r="C472" s="2"/>
      <c r="D472" s="2"/>
      <c r="E472" s="2"/>
      <c r="F472" s="2"/>
      <c r="G472" s="2"/>
      <c r="H472" s="2"/>
      <c r="I472" s="2"/>
      <c r="J472" s="2"/>
      <c r="K472" s="2"/>
      <c r="M472" s="2"/>
      <c r="N472" s="2"/>
      <c r="O472" s="2"/>
      <c r="P472" s="2"/>
      <c r="Q472" s="2"/>
      <c r="R472" s="2"/>
      <c r="S472" s="2"/>
      <c r="T472" s="2"/>
      <c r="U472" s="2"/>
      <c r="V472" s="2"/>
      <c r="W472" s="2"/>
    </row>
    <row r="473" spans="1:23" ht="13.5" customHeight="1" x14ac:dyDescent="0.35">
      <c r="A473" s="2"/>
      <c r="B473" s="2"/>
      <c r="C473" s="2"/>
      <c r="D473" s="2"/>
      <c r="E473" s="2"/>
      <c r="F473" s="2"/>
      <c r="G473" s="2"/>
      <c r="H473" s="2"/>
      <c r="I473" s="2"/>
      <c r="J473" s="2"/>
      <c r="K473" s="2"/>
      <c r="M473" s="2"/>
      <c r="N473" s="2"/>
      <c r="O473" s="2"/>
      <c r="P473" s="2"/>
      <c r="Q473" s="2"/>
      <c r="R473" s="2"/>
      <c r="S473" s="2"/>
      <c r="T473" s="2"/>
      <c r="U473" s="2"/>
      <c r="V473" s="2"/>
      <c r="W473" s="2"/>
    </row>
    <row r="474" spans="1:23" ht="13.5" customHeight="1" x14ac:dyDescent="0.35">
      <c r="A474" s="2"/>
      <c r="B474" s="2"/>
      <c r="C474" s="2"/>
      <c r="D474" s="2"/>
      <c r="E474" s="2"/>
      <c r="F474" s="2"/>
      <c r="G474" s="2"/>
      <c r="H474" s="2"/>
      <c r="I474" s="2"/>
      <c r="J474" s="2"/>
      <c r="K474" s="2"/>
      <c r="M474" s="2"/>
      <c r="N474" s="2"/>
      <c r="O474" s="2"/>
      <c r="P474" s="2"/>
      <c r="Q474" s="2"/>
      <c r="R474" s="2"/>
      <c r="S474" s="2"/>
      <c r="T474" s="2"/>
      <c r="U474" s="2"/>
      <c r="V474" s="2"/>
      <c r="W474" s="2"/>
    </row>
    <row r="475" spans="1:23" ht="13.5" customHeight="1" x14ac:dyDescent="0.35">
      <c r="A475" s="2"/>
      <c r="B475" s="2"/>
      <c r="C475" s="2"/>
      <c r="D475" s="2"/>
      <c r="E475" s="2"/>
      <c r="F475" s="2"/>
      <c r="G475" s="2"/>
      <c r="H475" s="2"/>
      <c r="I475" s="2"/>
      <c r="J475" s="2"/>
      <c r="K475" s="2"/>
      <c r="M475" s="2"/>
      <c r="N475" s="2"/>
      <c r="O475" s="2"/>
      <c r="P475" s="2"/>
      <c r="Q475" s="2"/>
      <c r="R475" s="2"/>
      <c r="S475" s="2"/>
      <c r="T475" s="2"/>
      <c r="U475" s="2"/>
      <c r="V475" s="2"/>
      <c r="W475" s="2"/>
    </row>
    <row r="476" spans="1:23" ht="13.5" customHeight="1" x14ac:dyDescent="0.35">
      <c r="A476" s="2"/>
      <c r="B476" s="2"/>
      <c r="C476" s="2"/>
      <c r="D476" s="2"/>
      <c r="E476" s="2"/>
      <c r="F476" s="2"/>
      <c r="G476" s="2"/>
      <c r="H476" s="2"/>
      <c r="I476" s="2"/>
      <c r="J476" s="2"/>
      <c r="K476" s="2"/>
      <c r="M476" s="2"/>
      <c r="N476" s="2"/>
      <c r="O476" s="2"/>
      <c r="P476" s="2"/>
      <c r="Q476" s="2"/>
      <c r="R476" s="2"/>
      <c r="S476" s="2"/>
      <c r="T476" s="2"/>
      <c r="U476" s="2"/>
      <c r="V476" s="2"/>
      <c r="W476" s="2"/>
    </row>
    <row r="477" spans="1:23" ht="13.5" customHeight="1" x14ac:dyDescent="0.35">
      <c r="G477" s="2"/>
      <c r="H477" s="2"/>
      <c r="I477" s="2"/>
      <c r="J477" s="2"/>
      <c r="K477" s="2"/>
      <c r="S477" s="2"/>
      <c r="T477" s="2"/>
      <c r="U477" s="2"/>
      <c r="V477" s="2"/>
      <c r="W477" s="2"/>
    </row>
    <row r="478" spans="1:23" ht="13.5" customHeight="1" x14ac:dyDescent="0.35">
      <c r="G478" s="2"/>
      <c r="H478" s="2"/>
      <c r="I478" s="2"/>
      <c r="J478" s="2"/>
      <c r="K478" s="2"/>
      <c r="S478" s="2"/>
      <c r="T478" s="2"/>
      <c r="U478" s="2"/>
      <c r="V478" s="2"/>
      <c r="W478" s="2"/>
    </row>
    <row r="479" spans="1:23" ht="13.5" customHeight="1" x14ac:dyDescent="0.35">
      <c r="J479" s="2"/>
      <c r="K479" s="2"/>
      <c r="V479" s="2"/>
      <c r="W479" s="2"/>
    </row>
    <row r="480" spans="1:23" ht="13.5" customHeight="1" x14ac:dyDescent="0.35">
      <c r="J480" s="2"/>
      <c r="K480" s="2"/>
      <c r="V480" s="2"/>
      <c r="W480" s="2"/>
    </row>
    <row r="481" spans="1:23" ht="13.5" customHeight="1" x14ac:dyDescent="0.35"/>
    <row r="482" spans="1:23" ht="13.5" customHeight="1" x14ac:dyDescent="0.35">
      <c r="A482" s="1" t="str">
        <f>sections!B37</f>
        <v>HOR Wendy Carlson</v>
      </c>
      <c r="M482" s="1" t="str">
        <f>sections!B38</f>
        <v>BIR Tina Fatuesi</v>
      </c>
    </row>
    <row r="483" spans="1:23" ht="13.5" customHeight="1" x14ac:dyDescent="0.35">
      <c r="A483" s="1" t="s">
        <v>0</v>
      </c>
      <c r="F483" s="1" t="s">
        <v>1</v>
      </c>
      <c r="I483" s="1" t="s">
        <v>85</v>
      </c>
      <c r="M483" s="1" t="s">
        <v>0</v>
      </c>
      <c r="R483" s="1" t="s">
        <v>1</v>
      </c>
      <c r="U483" s="1" t="s">
        <v>86</v>
      </c>
    </row>
    <row r="484" spans="1:23" ht="13.5" customHeight="1" x14ac:dyDescent="0.35">
      <c r="A484" s="1" t="s">
        <v>6</v>
      </c>
      <c r="B484" s="1" t="s">
        <v>8</v>
      </c>
      <c r="C484" s="1" t="s">
        <v>5</v>
      </c>
      <c r="D484" s="1" t="s">
        <v>12</v>
      </c>
      <c r="E484" s="1" t="s">
        <v>4</v>
      </c>
      <c r="F484" s="2">
        <v>64</v>
      </c>
      <c r="G484" s="2">
        <v>32</v>
      </c>
      <c r="H484" s="2">
        <v>16</v>
      </c>
      <c r="I484" s="2" t="s">
        <v>9</v>
      </c>
      <c r="J484" s="2" t="s">
        <v>10</v>
      </c>
      <c r="K484" s="2" t="s">
        <v>11</v>
      </c>
      <c r="M484" s="1" t="s">
        <v>7</v>
      </c>
      <c r="N484" s="1" t="s">
        <v>4</v>
      </c>
      <c r="O484" s="1" t="s">
        <v>12</v>
      </c>
      <c r="P484" s="1" t="s">
        <v>8</v>
      </c>
      <c r="Q484" s="1" t="s">
        <v>5</v>
      </c>
      <c r="R484" s="2">
        <v>64</v>
      </c>
      <c r="S484" s="2">
        <v>32</v>
      </c>
      <c r="T484" s="2">
        <v>16</v>
      </c>
      <c r="U484" s="2" t="s">
        <v>9</v>
      </c>
      <c r="V484" s="2" t="s">
        <v>10</v>
      </c>
      <c r="W484" s="2" t="s">
        <v>11</v>
      </c>
    </row>
    <row r="485" spans="1:23" ht="13.5" customHeight="1" x14ac:dyDescent="0.35">
      <c r="A485" s="2"/>
      <c r="B485" s="2"/>
      <c r="C485" s="2"/>
      <c r="D485" s="2"/>
      <c r="E485" s="2"/>
      <c r="F485" s="2"/>
      <c r="G485" s="2"/>
      <c r="H485" s="2"/>
      <c r="I485" s="2"/>
      <c r="J485" s="2"/>
      <c r="K485" s="2"/>
      <c r="M485" s="2"/>
      <c r="N485" s="2"/>
      <c r="O485" s="2"/>
      <c r="P485" s="2"/>
      <c r="Q485" s="2"/>
      <c r="R485" s="2"/>
      <c r="S485" s="2"/>
      <c r="T485" s="2"/>
      <c r="U485" s="2"/>
      <c r="V485" s="2"/>
      <c r="W485" s="2"/>
    </row>
    <row r="486" spans="1:23" ht="13.5" customHeight="1" x14ac:dyDescent="0.35">
      <c r="A486" s="2"/>
      <c r="B486" s="2"/>
      <c r="C486" s="2"/>
      <c r="D486" s="2"/>
      <c r="E486" s="2"/>
      <c r="F486" s="2"/>
      <c r="G486" s="2"/>
      <c r="H486" s="2"/>
      <c r="I486" s="2"/>
      <c r="J486" s="2"/>
      <c r="K486" s="2"/>
      <c r="M486" s="2"/>
      <c r="N486" s="2"/>
      <c r="O486" s="2"/>
      <c r="P486" s="2"/>
      <c r="Q486" s="2"/>
      <c r="R486" s="2"/>
      <c r="S486" s="2"/>
      <c r="T486" s="2"/>
      <c r="U486" s="2"/>
      <c r="V486" s="2"/>
      <c r="W486" s="2"/>
    </row>
    <row r="487" spans="1:23" ht="13.5" customHeight="1" x14ac:dyDescent="0.35">
      <c r="A487" s="2"/>
      <c r="B487" s="2"/>
      <c r="C487" s="2"/>
      <c r="D487" s="2"/>
      <c r="E487" s="2"/>
      <c r="F487" s="2"/>
      <c r="G487" s="2"/>
      <c r="H487" s="2"/>
      <c r="I487" s="2"/>
      <c r="J487" s="2"/>
      <c r="K487" s="2"/>
      <c r="M487" s="2"/>
      <c r="N487" s="2"/>
      <c r="O487" s="2"/>
      <c r="P487" s="2"/>
      <c r="Q487" s="2"/>
      <c r="R487" s="2"/>
      <c r="S487" s="2"/>
      <c r="T487" s="2"/>
      <c r="U487" s="2"/>
      <c r="V487" s="2"/>
      <c r="W487" s="2"/>
    </row>
    <row r="488" spans="1:23" ht="13.5" customHeight="1" x14ac:dyDescent="0.35">
      <c r="A488" s="2"/>
      <c r="B488" s="2"/>
      <c r="C488" s="2"/>
      <c r="D488" s="2"/>
      <c r="E488" s="2"/>
      <c r="F488" s="2"/>
      <c r="G488" s="2"/>
      <c r="H488" s="2"/>
      <c r="I488" s="2"/>
      <c r="J488" s="2"/>
      <c r="K488" s="2"/>
      <c r="M488" s="2"/>
      <c r="N488" s="2"/>
      <c r="O488" s="2"/>
      <c r="P488" s="2"/>
      <c r="Q488" s="2"/>
      <c r="R488" s="2"/>
      <c r="S488" s="2"/>
      <c r="T488" s="2"/>
      <c r="U488" s="2"/>
      <c r="V488" s="2"/>
      <c r="W488" s="2"/>
    </row>
    <row r="489" spans="1:23" ht="13.5" customHeight="1" x14ac:dyDescent="0.35">
      <c r="A489" s="2"/>
      <c r="B489" s="2"/>
      <c r="C489" s="2"/>
      <c r="D489" s="2"/>
      <c r="E489" s="2"/>
      <c r="F489" s="2"/>
      <c r="G489" s="2"/>
      <c r="H489" s="2"/>
      <c r="I489" s="2"/>
      <c r="J489" s="2"/>
      <c r="K489" s="2"/>
      <c r="M489" s="2"/>
      <c r="N489" s="2"/>
      <c r="O489" s="2"/>
      <c r="P489" s="2"/>
      <c r="Q489" s="2"/>
      <c r="R489" s="2"/>
      <c r="S489" s="2"/>
      <c r="T489" s="2"/>
      <c r="U489" s="2"/>
      <c r="V489" s="2"/>
      <c r="W489" s="2"/>
    </row>
    <row r="490" spans="1:23" ht="13.5" customHeight="1" x14ac:dyDescent="0.35">
      <c r="G490" s="2"/>
      <c r="H490" s="2"/>
      <c r="I490" s="2"/>
      <c r="J490" s="2"/>
      <c r="K490" s="2"/>
      <c r="S490" s="2"/>
      <c r="T490" s="2"/>
      <c r="U490" s="2"/>
      <c r="V490" s="2"/>
      <c r="W490" s="2"/>
    </row>
    <row r="491" spans="1:23" ht="13.5" customHeight="1" x14ac:dyDescent="0.35">
      <c r="G491" s="2"/>
      <c r="H491" s="2"/>
      <c r="I491" s="2"/>
      <c r="J491" s="2"/>
      <c r="K491" s="2"/>
      <c r="S491" s="2"/>
      <c r="T491" s="2"/>
      <c r="U491" s="2"/>
      <c r="V491" s="2"/>
      <c r="W491" s="2"/>
    </row>
    <row r="492" spans="1:23" ht="13.5" customHeight="1" x14ac:dyDescent="0.35">
      <c r="J492" s="2"/>
      <c r="K492" s="2"/>
      <c r="V492" s="2"/>
      <c r="W492" s="2"/>
    </row>
    <row r="493" spans="1:23" ht="13.5" customHeight="1" x14ac:dyDescent="0.35">
      <c r="J493" s="2"/>
      <c r="K493" s="2"/>
      <c r="V493" s="2"/>
      <c r="W493" s="2"/>
    </row>
    <row r="494" spans="1:23" ht="13.5" customHeight="1" x14ac:dyDescent="0.35"/>
    <row r="495" spans="1:23" ht="13.5" customHeight="1" x14ac:dyDescent="0.35">
      <c r="A495" s="1" t="str">
        <f>sections!B39</f>
        <v>MAN Josie Tahana</v>
      </c>
      <c r="M495" s="1" t="str">
        <f>sections!B40</f>
        <v>GERSA Darylene Tutauha</v>
      </c>
    </row>
    <row r="496" spans="1:23" ht="13.5" customHeight="1" x14ac:dyDescent="0.35">
      <c r="A496" s="1" t="s">
        <v>0</v>
      </c>
      <c r="F496" s="1" t="s">
        <v>1</v>
      </c>
      <c r="I496" s="1" t="s">
        <v>87</v>
      </c>
      <c r="M496" s="1" t="s">
        <v>0</v>
      </c>
      <c r="R496" s="1" t="s">
        <v>1</v>
      </c>
      <c r="U496" s="1" t="s">
        <v>88</v>
      </c>
    </row>
    <row r="497" spans="1:23" ht="13.5" customHeight="1" x14ac:dyDescent="0.35">
      <c r="A497" s="1" t="s">
        <v>8</v>
      </c>
      <c r="B497" s="1" t="s">
        <v>12</v>
      </c>
      <c r="C497" s="1" t="s">
        <v>7</v>
      </c>
      <c r="D497" s="1" t="s">
        <v>4</v>
      </c>
      <c r="E497" s="1" t="s">
        <v>6</v>
      </c>
      <c r="F497" s="2">
        <v>64</v>
      </c>
      <c r="G497" s="2">
        <v>32</v>
      </c>
      <c r="H497" s="2">
        <v>16</v>
      </c>
      <c r="I497" s="2" t="s">
        <v>9</v>
      </c>
      <c r="J497" s="2" t="s">
        <v>10</v>
      </c>
      <c r="K497" s="2" t="s">
        <v>11</v>
      </c>
      <c r="M497" s="1" t="s">
        <v>12</v>
      </c>
      <c r="N497" s="1" t="s">
        <v>6</v>
      </c>
      <c r="O497" s="1" t="s">
        <v>8</v>
      </c>
      <c r="P497" s="1" t="s">
        <v>5</v>
      </c>
      <c r="Q497" s="1" t="s">
        <v>7</v>
      </c>
      <c r="R497" s="2">
        <v>64</v>
      </c>
      <c r="S497" s="2">
        <v>32</v>
      </c>
      <c r="T497" s="2">
        <v>16</v>
      </c>
      <c r="U497" s="2" t="s">
        <v>9</v>
      </c>
      <c r="V497" s="2" t="s">
        <v>10</v>
      </c>
      <c r="W497" s="2" t="s">
        <v>11</v>
      </c>
    </row>
    <row r="498" spans="1:23" ht="13.5" customHeight="1" x14ac:dyDescent="0.35">
      <c r="A498" s="2"/>
      <c r="B498" s="2"/>
      <c r="C498" s="2"/>
      <c r="D498" s="2"/>
      <c r="E498" s="2"/>
      <c r="F498" s="2"/>
      <c r="G498" s="2"/>
      <c r="H498" s="2"/>
      <c r="I498" s="2"/>
      <c r="J498" s="2"/>
      <c r="K498" s="2"/>
      <c r="M498" s="2"/>
      <c r="N498" s="2"/>
      <c r="O498" s="2"/>
      <c r="P498" s="2"/>
      <c r="Q498" s="2"/>
      <c r="R498" s="2"/>
      <c r="S498" s="2"/>
      <c r="T498" s="2"/>
      <c r="U498" s="2"/>
      <c r="V498" s="2"/>
      <c r="W498" s="2"/>
    </row>
    <row r="499" spans="1:23" ht="13.5" customHeight="1" x14ac:dyDescent="0.35">
      <c r="A499" s="2"/>
      <c r="B499" s="2"/>
      <c r="C499" s="2"/>
      <c r="D499" s="2"/>
      <c r="E499" s="2"/>
      <c r="F499" s="2"/>
      <c r="G499" s="2"/>
      <c r="H499" s="2"/>
      <c r="I499" s="2"/>
      <c r="J499" s="2"/>
      <c r="K499" s="2"/>
      <c r="M499" s="2"/>
      <c r="N499" s="2"/>
      <c r="O499" s="2"/>
      <c r="P499" s="2"/>
      <c r="Q499" s="2"/>
      <c r="R499" s="2"/>
      <c r="S499" s="2"/>
      <c r="T499" s="2"/>
      <c r="U499" s="2"/>
      <c r="V499" s="2"/>
      <c r="W499" s="2"/>
    </row>
    <row r="500" spans="1:23" ht="13.5" customHeight="1" x14ac:dyDescent="0.35">
      <c r="A500" s="2"/>
      <c r="B500" s="2"/>
      <c r="C500" s="2"/>
      <c r="D500" s="2"/>
      <c r="E500" s="2"/>
      <c r="F500" s="2"/>
      <c r="G500" s="2"/>
      <c r="H500" s="2"/>
      <c r="I500" s="2"/>
      <c r="J500" s="2"/>
      <c r="K500" s="2"/>
      <c r="M500" s="2"/>
      <c r="N500" s="2"/>
      <c r="O500" s="2"/>
      <c r="P500" s="2"/>
      <c r="Q500" s="2"/>
      <c r="R500" s="2"/>
      <c r="S500" s="2"/>
      <c r="T500" s="2"/>
      <c r="U500" s="2"/>
      <c r="V500" s="2"/>
      <c r="W500" s="2"/>
    </row>
    <row r="501" spans="1:23" ht="13.5" customHeight="1" x14ac:dyDescent="0.35">
      <c r="A501" s="2"/>
      <c r="B501" s="2"/>
      <c r="C501" s="2"/>
      <c r="D501" s="2"/>
      <c r="E501" s="2"/>
      <c r="F501" s="2"/>
      <c r="G501" s="2"/>
      <c r="H501" s="2"/>
      <c r="I501" s="2"/>
      <c r="J501" s="2"/>
      <c r="K501" s="2"/>
      <c r="M501" s="2"/>
      <c r="N501" s="2"/>
      <c r="O501" s="2"/>
      <c r="P501" s="2"/>
      <c r="Q501" s="2"/>
      <c r="R501" s="2"/>
      <c r="S501" s="2"/>
      <c r="T501" s="2"/>
      <c r="U501" s="2"/>
      <c r="V501" s="2"/>
      <c r="W501" s="2"/>
    </row>
    <row r="502" spans="1:23" ht="13.5" customHeight="1" x14ac:dyDescent="0.35">
      <c r="A502" s="2"/>
      <c r="B502" s="2"/>
      <c r="C502" s="2"/>
      <c r="D502" s="2"/>
      <c r="E502" s="2"/>
      <c r="F502" s="2"/>
      <c r="G502" s="2"/>
      <c r="H502" s="2"/>
      <c r="I502" s="2"/>
      <c r="J502" s="2"/>
      <c r="K502" s="2"/>
      <c r="M502" s="2"/>
      <c r="N502" s="2"/>
      <c r="O502" s="2"/>
      <c r="P502" s="2"/>
      <c r="Q502" s="2"/>
      <c r="R502" s="2"/>
      <c r="S502" s="2"/>
      <c r="T502" s="2"/>
      <c r="U502" s="2"/>
      <c r="V502" s="2"/>
      <c r="W502" s="2"/>
    </row>
    <row r="503" spans="1:23" ht="13.5" customHeight="1" x14ac:dyDescent="0.35">
      <c r="G503" s="2"/>
      <c r="H503" s="2"/>
      <c r="I503" s="2"/>
      <c r="J503" s="2"/>
      <c r="K503" s="2"/>
      <c r="S503" s="2"/>
      <c r="T503" s="2"/>
      <c r="U503" s="2"/>
      <c r="V503" s="2"/>
      <c r="W503" s="2"/>
    </row>
    <row r="504" spans="1:23" ht="13.5" customHeight="1" x14ac:dyDescent="0.35">
      <c r="G504" s="2"/>
      <c r="H504" s="2"/>
      <c r="I504" s="2"/>
      <c r="J504" s="2"/>
      <c r="K504" s="2"/>
      <c r="S504" s="2"/>
      <c r="T504" s="2"/>
      <c r="U504" s="2"/>
      <c r="V504" s="2"/>
      <c r="W504" s="2"/>
    </row>
    <row r="505" spans="1:23" ht="13.5" customHeight="1" x14ac:dyDescent="0.35">
      <c r="J505" s="2"/>
      <c r="K505" s="2"/>
      <c r="V505" s="2"/>
      <c r="W505" s="2"/>
    </row>
    <row r="506" spans="1:23" ht="13.5" customHeight="1" x14ac:dyDescent="0.35">
      <c r="J506" s="2"/>
      <c r="K506" s="2"/>
      <c r="V506" s="2"/>
      <c r="W506" s="2"/>
    </row>
    <row r="507" spans="1:23" ht="13.5" customHeight="1" x14ac:dyDescent="0.35"/>
    <row r="508" spans="1:23" ht="13.5" customHeight="1" x14ac:dyDescent="0.35">
      <c r="A508" s="1" t="str">
        <f>sections!D35</f>
        <v>PAT Jenny Cook</v>
      </c>
      <c r="M508" s="1" t="str">
        <f>sections!D36</f>
        <v>PAP Kirsten Aumua</v>
      </c>
    </row>
    <row r="509" spans="1:23" ht="13.5" customHeight="1" x14ac:dyDescent="0.35">
      <c r="A509" s="1" t="s">
        <v>0</v>
      </c>
      <c r="F509" s="1" t="s">
        <v>1</v>
      </c>
      <c r="I509" s="1" t="s">
        <v>89</v>
      </c>
      <c r="M509" s="1" t="s">
        <v>0</v>
      </c>
      <c r="R509" s="1" t="s">
        <v>1</v>
      </c>
      <c r="U509" s="1" t="s">
        <v>90</v>
      </c>
    </row>
    <row r="510" spans="1:23" ht="13.5" customHeight="1" x14ac:dyDescent="0.35">
      <c r="A510" s="1" t="s">
        <v>4</v>
      </c>
      <c r="B510" s="1" t="s">
        <v>5</v>
      </c>
      <c r="C510" s="1" t="s">
        <v>6</v>
      </c>
      <c r="D510" s="1" t="s">
        <v>7</v>
      </c>
      <c r="E510" s="1" t="s">
        <v>8</v>
      </c>
      <c r="F510" s="2">
        <v>64</v>
      </c>
      <c r="G510" s="2">
        <v>32</v>
      </c>
      <c r="H510" s="2">
        <v>16</v>
      </c>
      <c r="I510" s="2" t="s">
        <v>9</v>
      </c>
      <c r="J510" s="2" t="s">
        <v>10</v>
      </c>
      <c r="K510" s="2" t="s">
        <v>11</v>
      </c>
      <c r="M510" s="1" t="s">
        <v>5</v>
      </c>
      <c r="N510" s="1" t="s">
        <v>7</v>
      </c>
      <c r="O510" s="1" t="s">
        <v>4</v>
      </c>
      <c r="P510" s="1" t="s">
        <v>6</v>
      </c>
      <c r="Q510" s="1" t="s">
        <v>12</v>
      </c>
      <c r="R510" s="2">
        <v>64</v>
      </c>
      <c r="S510" s="2">
        <v>32</v>
      </c>
      <c r="T510" s="2">
        <v>16</v>
      </c>
      <c r="U510" s="2" t="s">
        <v>9</v>
      </c>
      <c r="V510" s="2" t="s">
        <v>10</v>
      </c>
      <c r="W510" s="2" t="s">
        <v>11</v>
      </c>
    </row>
    <row r="511" spans="1:23" ht="13.5" customHeight="1" x14ac:dyDescent="0.35">
      <c r="A511" s="2"/>
      <c r="B511" s="2"/>
      <c r="C511" s="2"/>
      <c r="D511" s="2"/>
      <c r="E511" s="2"/>
      <c r="F511" s="2"/>
      <c r="G511" s="2"/>
      <c r="H511" s="2"/>
      <c r="I511" s="2"/>
      <c r="J511" s="2"/>
      <c r="K511" s="2"/>
      <c r="M511" s="2"/>
      <c r="N511" s="2"/>
      <c r="O511" s="2"/>
      <c r="P511" s="2"/>
      <c r="Q511" s="2"/>
      <c r="R511" s="2"/>
      <c r="S511" s="2"/>
      <c r="T511" s="2"/>
      <c r="U511" s="2"/>
      <c r="V511" s="2"/>
      <c r="W511" s="2"/>
    </row>
    <row r="512" spans="1:23" ht="13.5" customHeight="1" x14ac:dyDescent="0.35">
      <c r="A512" s="2"/>
      <c r="B512" s="2"/>
      <c r="C512" s="2"/>
      <c r="D512" s="2"/>
      <c r="E512" s="2"/>
      <c r="F512" s="2"/>
      <c r="G512" s="2"/>
      <c r="H512" s="2"/>
      <c r="I512" s="2"/>
      <c r="J512" s="2"/>
      <c r="K512" s="2"/>
      <c r="M512" s="2"/>
      <c r="N512" s="2"/>
      <c r="O512" s="2"/>
      <c r="P512" s="2"/>
      <c r="Q512" s="2"/>
      <c r="R512" s="2"/>
      <c r="S512" s="2"/>
      <c r="T512" s="2"/>
      <c r="U512" s="2"/>
      <c r="V512" s="2"/>
      <c r="W512" s="2"/>
    </row>
    <row r="513" spans="1:23" ht="13.5" customHeight="1" x14ac:dyDescent="0.35">
      <c r="A513" s="2"/>
      <c r="B513" s="2"/>
      <c r="C513" s="2"/>
      <c r="D513" s="2"/>
      <c r="E513" s="2"/>
      <c r="F513" s="2"/>
      <c r="G513" s="2"/>
      <c r="H513" s="2"/>
      <c r="I513" s="2"/>
      <c r="J513" s="2"/>
      <c r="K513" s="2"/>
      <c r="M513" s="2"/>
      <c r="N513" s="2"/>
      <c r="O513" s="2"/>
      <c r="P513" s="2"/>
      <c r="Q513" s="2"/>
      <c r="R513" s="2"/>
      <c r="S513" s="2"/>
      <c r="T513" s="2"/>
      <c r="U513" s="2"/>
      <c r="V513" s="2"/>
      <c r="W513" s="2"/>
    </row>
    <row r="514" spans="1:23" ht="13.5" customHeight="1" x14ac:dyDescent="0.35">
      <c r="A514" s="2"/>
      <c r="B514" s="2"/>
      <c r="C514" s="2"/>
      <c r="D514" s="2"/>
      <c r="E514" s="2"/>
      <c r="F514" s="2"/>
      <c r="G514" s="2"/>
      <c r="H514" s="2"/>
      <c r="I514" s="2"/>
      <c r="J514" s="2"/>
      <c r="K514" s="2"/>
      <c r="M514" s="2"/>
      <c r="N514" s="2"/>
      <c r="O514" s="2"/>
      <c r="P514" s="2"/>
      <c r="Q514" s="2"/>
      <c r="R514" s="2"/>
      <c r="S514" s="2"/>
      <c r="T514" s="2"/>
      <c r="U514" s="2"/>
      <c r="V514" s="2"/>
      <c r="W514" s="2"/>
    </row>
    <row r="515" spans="1:23" ht="13.5" customHeight="1" x14ac:dyDescent="0.35">
      <c r="A515" s="2"/>
      <c r="B515" s="2"/>
      <c r="C515" s="2"/>
      <c r="D515" s="2"/>
      <c r="E515" s="2"/>
      <c r="F515" s="2"/>
      <c r="G515" s="2"/>
      <c r="H515" s="2"/>
      <c r="I515" s="2"/>
      <c r="J515" s="2"/>
      <c r="K515" s="2"/>
      <c r="M515" s="2"/>
      <c r="N515" s="2"/>
      <c r="O515" s="2"/>
      <c r="P515" s="2"/>
      <c r="Q515" s="2"/>
      <c r="R515" s="2"/>
      <c r="S515" s="2"/>
      <c r="T515" s="2"/>
      <c r="U515" s="2"/>
      <c r="V515" s="2"/>
      <c r="W515" s="2"/>
    </row>
    <row r="516" spans="1:23" ht="13.5" customHeight="1" x14ac:dyDescent="0.35">
      <c r="G516" s="2"/>
      <c r="H516" s="2"/>
      <c r="I516" s="2"/>
      <c r="J516" s="2"/>
      <c r="K516" s="2"/>
      <c r="S516" s="2"/>
      <c r="T516" s="2"/>
      <c r="U516" s="2"/>
      <c r="V516" s="2"/>
      <c r="W516" s="2"/>
    </row>
    <row r="517" spans="1:23" ht="13.5" customHeight="1" x14ac:dyDescent="0.35">
      <c r="G517" s="2"/>
      <c r="H517" s="2"/>
      <c r="I517" s="2"/>
      <c r="J517" s="2"/>
      <c r="K517" s="2"/>
      <c r="S517" s="2"/>
      <c r="T517" s="2"/>
      <c r="U517" s="2"/>
      <c r="V517" s="2"/>
      <c r="W517" s="2"/>
    </row>
    <row r="518" spans="1:23" ht="13.5" customHeight="1" x14ac:dyDescent="0.35">
      <c r="J518" s="2"/>
      <c r="K518" s="2"/>
      <c r="V518" s="2"/>
      <c r="W518" s="2"/>
    </row>
    <row r="519" spans="1:23" ht="13.5" customHeight="1" x14ac:dyDescent="0.35">
      <c r="J519" s="2"/>
      <c r="K519" s="2"/>
      <c r="V519" s="2"/>
      <c r="W519" s="2"/>
    </row>
    <row r="520" spans="1:23" ht="13.5" customHeight="1" x14ac:dyDescent="0.35"/>
    <row r="521" spans="1:23" ht="13.5" customHeight="1" x14ac:dyDescent="0.35">
      <c r="A521" s="1" t="str">
        <f>sections!D37</f>
        <v>TGA Annie Mair</v>
      </c>
      <c r="M521" s="1" t="str">
        <f>sections!D38</f>
        <v>MAN Kelly Pologa</v>
      </c>
    </row>
    <row r="522" spans="1:23" ht="13.5" customHeight="1" x14ac:dyDescent="0.35">
      <c r="A522" s="1" t="s">
        <v>0</v>
      </c>
      <c r="F522" s="1" t="s">
        <v>1</v>
      </c>
      <c r="I522" s="1" t="s">
        <v>91</v>
      </c>
      <c r="M522" s="1" t="s">
        <v>0</v>
      </c>
      <c r="R522" s="1" t="s">
        <v>1</v>
      </c>
      <c r="U522" s="1" t="s">
        <v>92</v>
      </c>
    </row>
    <row r="523" spans="1:23" ht="13.5" customHeight="1" x14ac:dyDescent="0.35">
      <c r="A523" s="1" t="s">
        <v>6</v>
      </c>
      <c r="B523" s="1" t="s">
        <v>8</v>
      </c>
      <c r="C523" s="1" t="s">
        <v>5</v>
      </c>
      <c r="D523" s="1" t="s">
        <v>12</v>
      </c>
      <c r="E523" s="1" t="s">
        <v>4</v>
      </c>
      <c r="F523" s="2">
        <v>64</v>
      </c>
      <c r="G523" s="2">
        <v>32</v>
      </c>
      <c r="H523" s="2">
        <v>16</v>
      </c>
      <c r="I523" s="2" t="s">
        <v>9</v>
      </c>
      <c r="J523" s="2" t="s">
        <v>10</v>
      </c>
      <c r="K523" s="2" t="s">
        <v>11</v>
      </c>
      <c r="M523" s="1" t="s">
        <v>7</v>
      </c>
      <c r="N523" s="1" t="s">
        <v>4</v>
      </c>
      <c r="O523" s="1" t="s">
        <v>12</v>
      </c>
      <c r="P523" s="1" t="s">
        <v>8</v>
      </c>
      <c r="Q523" s="1" t="s">
        <v>5</v>
      </c>
      <c r="R523" s="2">
        <v>64</v>
      </c>
      <c r="S523" s="2">
        <v>32</v>
      </c>
      <c r="T523" s="2">
        <v>16</v>
      </c>
      <c r="U523" s="2" t="s">
        <v>9</v>
      </c>
      <c r="V523" s="2" t="s">
        <v>10</v>
      </c>
      <c r="W523" s="2" t="s">
        <v>11</v>
      </c>
    </row>
    <row r="524" spans="1:23" ht="13.5" customHeight="1" x14ac:dyDescent="0.35">
      <c r="A524" s="2"/>
      <c r="B524" s="2"/>
      <c r="C524" s="2"/>
      <c r="D524" s="2"/>
      <c r="E524" s="2"/>
      <c r="F524" s="2"/>
      <c r="G524" s="2"/>
      <c r="H524" s="2"/>
      <c r="I524" s="2"/>
      <c r="J524" s="2"/>
      <c r="K524" s="2"/>
      <c r="M524" s="2"/>
      <c r="N524" s="2"/>
      <c r="O524" s="2"/>
      <c r="P524" s="2"/>
      <c r="Q524" s="2"/>
      <c r="R524" s="2"/>
      <c r="S524" s="2"/>
      <c r="T524" s="2"/>
      <c r="U524" s="2"/>
      <c r="V524" s="2"/>
      <c r="W524" s="2"/>
    </row>
    <row r="525" spans="1:23" ht="13.5" customHeight="1" x14ac:dyDescent="0.35">
      <c r="A525" s="2"/>
      <c r="B525" s="2"/>
      <c r="C525" s="2"/>
      <c r="D525" s="2"/>
      <c r="E525" s="2"/>
      <c r="F525" s="2"/>
      <c r="G525" s="2"/>
      <c r="H525" s="2"/>
      <c r="I525" s="2"/>
      <c r="J525" s="2"/>
      <c r="K525" s="2"/>
      <c r="M525" s="2"/>
      <c r="N525" s="2"/>
      <c r="O525" s="2"/>
      <c r="P525" s="2"/>
      <c r="Q525" s="2"/>
      <c r="R525" s="2"/>
      <c r="S525" s="2"/>
      <c r="T525" s="2"/>
      <c r="U525" s="2"/>
      <c r="V525" s="2"/>
      <c r="W525" s="2"/>
    </row>
    <row r="526" spans="1:23" ht="13.5" customHeight="1" x14ac:dyDescent="0.35">
      <c r="A526" s="2"/>
      <c r="B526" s="2"/>
      <c r="C526" s="2"/>
      <c r="D526" s="2"/>
      <c r="E526" s="2"/>
      <c r="F526" s="2"/>
      <c r="G526" s="2"/>
      <c r="H526" s="2"/>
      <c r="I526" s="2"/>
      <c r="J526" s="2"/>
      <c r="K526" s="2"/>
      <c r="M526" s="2"/>
      <c r="N526" s="2"/>
      <c r="O526" s="2"/>
      <c r="P526" s="2"/>
      <c r="Q526" s="2"/>
      <c r="R526" s="2"/>
      <c r="S526" s="2"/>
      <c r="T526" s="2"/>
      <c r="U526" s="2"/>
      <c r="V526" s="2"/>
      <c r="W526" s="2"/>
    </row>
    <row r="527" spans="1:23" ht="13.5" customHeight="1" x14ac:dyDescent="0.35">
      <c r="A527" s="2"/>
      <c r="B527" s="2"/>
      <c r="C527" s="2"/>
      <c r="D527" s="2"/>
      <c r="E527" s="2"/>
      <c r="F527" s="2"/>
      <c r="G527" s="2"/>
      <c r="H527" s="2"/>
      <c r="I527" s="2"/>
      <c r="J527" s="2"/>
      <c r="K527" s="2"/>
      <c r="M527" s="2"/>
      <c r="N527" s="2"/>
      <c r="O527" s="2"/>
      <c r="P527" s="2"/>
      <c r="Q527" s="2"/>
      <c r="R527" s="2"/>
      <c r="S527" s="2"/>
      <c r="T527" s="2"/>
      <c r="U527" s="2"/>
      <c r="V527" s="2"/>
      <c r="W527" s="2"/>
    </row>
    <row r="528" spans="1:23" ht="13.5" customHeight="1" x14ac:dyDescent="0.35">
      <c r="A528" s="2"/>
      <c r="B528" s="2"/>
      <c r="C528" s="2"/>
      <c r="D528" s="2"/>
      <c r="E528" s="2"/>
      <c r="F528" s="2"/>
      <c r="G528" s="2"/>
      <c r="H528" s="2"/>
      <c r="I528" s="2"/>
      <c r="J528" s="2"/>
      <c r="K528" s="2"/>
      <c r="M528" s="2"/>
      <c r="N528" s="2"/>
      <c r="O528" s="2"/>
      <c r="P528" s="2"/>
      <c r="Q528" s="2"/>
      <c r="R528" s="2"/>
      <c r="S528" s="2"/>
      <c r="T528" s="2"/>
      <c r="U528" s="2"/>
      <c r="V528" s="2"/>
      <c r="W528" s="2"/>
    </row>
    <row r="529" spans="1:23" ht="13.5" customHeight="1" x14ac:dyDescent="0.35">
      <c r="G529" s="2"/>
      <c r="H529" s="2"/>
      <c r="I529" s="2"/>
      <c r="J529" s="2"/>
      <c r="K529" s="2"/>
      <c r="S529" s="2"/>
      <c r="T529" s="2"/>
      <c r="U529" s="2"/>
      <c r="V529" s="2"/>
      <c r="W529" s="2"/>
    </row>
    <row r="530" spans="1:23" ht="13.5" customHeight="1" x14ac:dyDescent="0.35">
      <c r="G530" s="2"/>
      <c r="H530" s="2"/>
      <c r="I530" s="2"/>
      <c r="J530" s="2"/>
      <c r="K530" s="2"/>
      <c r="S530" s="2"/>
      <c r="T530" s="2"/>
      <c r="U530" s="2"/>
      <c r="V530" s="2"/>
      <c r="W530" s="2"/>
    </row>
    <row r="531" spans="1:23" ht="13.5" customHeight="1" x14ac:dyDescent="0.35">
      <c r="J531" s="2"/>
      <c r="K531" s="2"/>
      <c r="V531" s="2"/>
      <c r="W531" s="2"/>
    </row>
    <row r="532" spans="1:23" ht="13.5" customHeight="1" x14ac:dyDescent="0.35">
      <c r="J532" s="2"/>
      <c r="K532" s="2"/>
      <c r="V532" s="2"/>
      <c r="W532" s="2"/>
    </row>
    <row r="533" spans="1:23" ht="13.5" customHeight="1" x14ac:dyDescent="0.35"/>
    <row r="534" spans="1:23" ht="13.5" customHeight="1" x14ac:dyDescent="0.35">
      <c r="A534" s="1" t="str">
        <f>sections!D39</f>
        <v>ONE Norma Black</v>
      </c>
      <c r="M534" s="1" t="str">
        <f>sections!D40</f>
        <v>PET Adrienne McCarthy</v>
      </c>
    </row>
    <row r="535" spans="1:23" ht="13.5" customHeight="1" x14ac:dyDescent="0.35">
      <c r="A535" s="1" t="s">
        <v>0</v>
      </c>
      <c r="F535" s="1" t="s">
        <v>1</v>
      </c>
      <c r="I535" s="1" t="s">
        <v>93</v>
      </c>
      <c r="M535" s="1" t="s">
        <v>0</v>
      </c>
      <c r="R535" s="1" t="s">
        <v>1</v>
      </c>
      <c r="U535" s="1" t="s">
        <v>94</v>
      </c>
    </row>
    <row r="536" spans="1:23" ht="13.5" customHeight="1" x14ac:dyDescent="0.35">
      <c r="A536" s="1" t="s">
        <v>8</v>
      </c>
      <c r="B536" s="1" t="s">
        <v>12</v>
      </c>
      <c r="C536" s="1" t="s">
        <v>7</v>
      </c>
      <c r="D536" s="1" t="s">
        <v>4</v>
      </c>
      <c r="E536" s="1" t="s">
        <v>6</v>
      </c>
      <c r="F536" s="2">
        <v>64</v>
      </c>
      <c r="G536" s="2">
        <v>32</v>
      </c>
      <c r="H536" s="2">
        <v>16</v>
      </c>
      <c r="I536" s="2" t="s">
        <v>9</v>
      </c>
      <c r="J536" s="2" t="s">
        <v>10</v>
      </c>
      <c r="K536" s="2" t="s">
        <v>11</v>
      </c>
      <c r="M536" s="1" t="s">
        <v>12</v>
      </c>
      <c r="N536" s="1" t="s">
        <v>6</v>
      </c>
      <c r="O536" s="1" t="s">
        <v>8</v>
      </c>
      <c r="P536" s="1" t="s">
        <v>5</v>
      </c>
      <c r="Q536" s="1" t="s">
        <v>7</v>
      </c>
      <c r="R536" s="2">
        <v>64</v>
      </c>
      <c r="S536" s="2">
        <v>32</v>
      </c>
      <c r="T536" s="2">
        <v>16</v>
      </c>
      <c r="U536" s="2" t="s">
        <v>9</v>
      </c>
      <c r="V536" s="2" t="s">
        <v>10</v>
      </c>
      <c r="W536" s="2" t="s">
        <v>11</v>
      </c>
    </row>
    <row r="537" spans="1:23" ht="13.5" customHeight="1" x14ac:dyDescent="0.35">
      <c r="A537" s="2"/>
      <c r="B537" s="2"/>
      <c r="C537" s="2"/>
      <c r="D537" s="2"/>
      <c r="E537" s="2"/>
      <c r="F537" s="2"/>
      <c r="G537" s="2"/>
      <c r="H537" s="2"/>
      <c r="I537" s="2"/>
      <c r="J537" s="2"/>
      <c r="K537" s="2"/>
      <c r="M537" s="2"/>
      <c r="N537" s="2"/>
      <c r="O537" s="2"/>
      <c r="P537" s="2"/>
      <c r="Q537" s="2"/>
      <c r="R537" s="2"/>
      <c r="S537" s="2"/>
      <c r="T537" s="2"/>
      <c r="U537" s="2"/>
      <c r="V537" s="2"/>
      <c r="W537" s="2"/>
    </row>
    <row r="538" spans="1:23" ht="13.5" customHeight="1" x14ac:dyDescent="0.35">
      <c r="A538" s="2"/>
      <c r="B538" s="2"/>
      <c r="C538" s="2"/>
      <c r="D538" s="2"/>
      <c r="E538" s="2"/>
      <c r="F538" s="2"/>
      <c r="G538" s="2"/>
      <c r="H538" s="2"/>
      <c r="I538" s="2"/>
      <c r="J538" s="2"/>
      <c r="K538" s="2"/>
      <c r="M538" s="2"/>
      <c r="N538" s="2"/>
      <c r="O538" s="2"/>
      <c r="P538" s="2"/>
      <c r="Q538" s="2"/>
      <c r="R538" s="2"/>
      <c r="S538" s="2"/>
      <c r="T538" s="2"/>
      <c r="U538" s="2"/>
      <c r="V538" s="2"/>
      <c r="W538" s="2"/>
    </row>
    <row r="539" spans="1:23" ht="13.5" customHeight="1" x14ac:dyDescent="0.35">
      <c r="A539" s="2"/>
      <c r="B539" s="2"/>
      <c r="C539" s="2"/>
      <c r="D539" s="2"/>
      <c r="E539" s="2"/>
      <c r="F539" s="2"/>
      <c r="G539" s="2"/>
      <c r="H539" s="2"/>
      <c r="I539" s="2"/>
      <c r="J539" s="2"/>
      <c r="K539" s="2"/>
      <c r="M539" s="2"/>
      <c r="N539" s="2"/>
      <c r="O539" s="2"/>
      <c r="P539" s="2"/>
      <c r="Q539" s="2"/>
      <c r="R539" s="2"/>
      <c r="S539" s="2"/>
      <c r="T539" s="2"/>
      <c r="U539" s="2"/>
      <c r="V539" s="2"/>
      <c r="W539" s="2"/>
    </row>
    <row r="540" spans="1:23" ht="13.5" customHeight="1" x14ac:dyDescent="0.35">
      <c r="A540" s="2"/>
      <c r="B540" s="2"/>
      <c r="C540" s="2"/>
      <c r="D540" s="2"/>
      <c r="E540" s="2"/>
      <c r="F540" s="2"/>
      <c r="G540" s="2"/>
      <c r="H540" s="2"/>
      <c r="I540" s="2"/>
      <c r="J540" s="2"/>
      <c r="K540" s="2"/>
      <c r="M540" s="2"/>
      <c r="N540" s="2"/>
      <c r="O540" s="2"/>
      <c r="P540" s="2"/>
      <c r="Q540" s="2"/>
      <c r="R540" s="2"/>
      <c r="S540" s="2"/>
      <c r="T540" s="2"/>
      <c r="U540" s="2"/>
      <c r="V540" s="2"/>
      <c r="W540" s="2"/>
    </row>
    <row r="541" spans="1:23" ht="13.5" customHeight="1" x14ac:dyDescent="0.35">
      <c r="A541" s="2"/>
      <c r="B541" s="2"/>
      <c r="C541" s="2"/>
      <c r="D541" s="2"/>
      <c r="E541" s="2"/>
      <c r="F541" s="2"/>
      <c r="G541" s="2"/>
      <c r="H541" s="2"/>
      <c r="I541" s="2"/>
      <c r="J541" s="2"/>
      <c r="K541" s="2"/>
      <c r="M541" s="2"/>
      <c r="N541" s="2"/>
      <c r="O541" s="2"/>
      <c r="P541" s="2"/>
      <c r="Q541" s="2"/>
      <c r="R541" s="2"/>
      <c r="S541" s="2"/>
      <c r="T541" s="2"/>
      <c r="U541" s="2"/>
      <c r="V541" s="2"/>
      <c r="W541" s="2"/>
    </row>
    <row r="542" spans="1:23" ht="13.5" customHeight="1" x14ac:dyDescent="0.35">
      <c r="G542" s="2"/>
      <c r="H542" s="2"/>
      <c r="I542" s="2"/>
      <c r="J542" s="2"/>
      <c r="K542" s="2"/>
      <c r="S542" s="2"/>
      <c r="T542" s="2"/>
      <c r="U542" s="2"/>
      <c r="V542" s="2"/>
      <c r="W542" s="2"/>
    </row>
    <row r="543" spans="1:23" ht="13.5" customHeight="1" x14ac:dyDescent="0.35">
      <c r="G543" s="2"/>
      <c r="H543" s="2"/>
      <c r="I543" s="2"/>
      <c r="J543" s="2"/>
      <c r="K543" s="2"/>
      <c r="S543" s="2"/>
      <c r="T543" s="2"/>
      <c r="U543" s="2"/>
      <c r="V543" s="2"/>
      <c r="W543" s="2"/>
    </row>
    <row r="544" spans="1:23" ht="13.5" customHeight="1" x14ac:dyDescent="0.35">
      <c r="J544" s="2"/>
      <c r="K544" s="2"/>
      <c r="V544" s="2"/>
      <c r="W544" s="2"/>
    </row>
    <row r="545" spans="1:23" ht="13.5" customHeight="1" x14ac:dyDescent="0.35">
      <c r="J545" s="2"/>
      <c r="K545" s="2"/>
      <c r="V545" s="2"/>
      <c r="W545" s="2"/>
    </row>
    <row r="546" spans="1:23" ht="13.5" customHeight="1" x14ac:dyDescent="0.35"/>
    <row r="547" spans="1:23" ht="13.5" customHeight="1" x14ac:dyDescent="0.35">
      <c r="A547" s="1" t="str">
        <f>sections!F35</f>
        <v>PUK Rachel Langdon</v>
      </c>
      <c r="M547" s="1" t="str">
        <f>sections!F36</f>
        <v>HOR Margo Kingi</v>
      </c>
    </row>
    <row r="548" spans="1:23" ht="13.5" customHeight="1" x14ac:dyDescent="0.35">
      <c r="A548" s="1" t="s">
        <v>0</v>
      </c>
      <c r="F548" s="1" t="s">
        <v>1</v>
      </c>
      <c r="I548" s="1" t="s">
        <v>95</v>
      </c>
      <c r="M548" s="1" t="s">
        <v>0</v>
      </c>
      <c r="R548" s="1" t="s">
        <v>1</v>
      </c>
      <c r="U548" s="1" t="s">
        <v>96</v>
      </c>
    </row>
    <row r="549" spans="1:23" ht="13.5" customHeight="1" x14ac:dyDescent="0.35">
      <c r="A549" s="1" t="s">
        <v>4</v>
      </c>
      <c r="B549" s="1" t="s">
        <v>5</v>
      </c>
      <c r="C549" s="1" t="s">
        <v>6</v>
      </c>
      <c r="D549" s="1" t="s">
        <v>7</v>
      </c>
      <c r="E549" s="1" t="s">
        <v>8</v>
      </c>
      <c r="F549" s="2">
        <v>64</v>
      </c>
      <c r="G549" s="2">
        <v>32</v>
      </c>
      <c r="H549" s="2">
        <v>16</v>
      </c>
      <c r="I549" s="2" t="s">
        <v>9</v>
      </c>
      <c r="J549" s="2" t="s">
        <v>10</v>
      </c>
      <c r="K549" s="2" t="s">
        <v>11</v>
      </c>
      <c r="M549" s="1" t="s">
        <v>5</v>
      </c>
      <c r="N549" s="1" t="s">
        <v>7</v>
      </c>
      <c r="O549" s="1" t="s">
        <v>4</v>
      </c>
      <c r="P549" s="1" t="s">
        <v>6</v>
      </c>
      <c r="Q549" s="1" t="s">
        <v>12</v>
      </c>
      <c r="R549" s="2">
        <v>64</v>
      </c>
      <c r="S549" s="2">
        <v>32</v>
      </c>
      <c r="T549" s="2">
        <v>16</v>
      </c>
      <c r="U549" s="2" t="s">
        <v>9</v>
      </c>
      <c r="V549" s="2" t="s">
        <v>10</v>
      </c>
      <c r="W549" s="2" t="s">
        <v>11</v>
      </c>
    </row>
    <row r="550" spans="1:23" ht="13.5" customHeight="1" x14ac:dyDescent="0.35">
      <c r="A550" s="2"/>
      <c r="B550" s="2"/>
      <c r="C550" s="2"/>
      <c r="D550" s="2"/>
      <c r="E550" s="2"/>
      <c r="F550" s="2"/>
      <c r="G550" s="2"/>
      <c r="H550" s="2"/>
      <c r="I550" s="2"/>
      <c r="J550" s="2"/>
      <c r="K550" s="2"/>
      <c r="M550" s="2"/>
      <c r="N550" s="2"/>
      <c r="O550" s="2"/>
      <c r="P550" s="2"/>
      <c r="Q550" s="2"/>
      <c r="R550" s="2"/>
      <c r="S550" s="2"/>
      <c r="T550" s="2"/>
      <c r="U550" s="2"/>
      <c r="V550" s="2"/>
      <c r="W550" s="2"/>
    </row>
    <row r="551" spans="1:23" ht="13.5" customHeight="1" x14ac:dyDescent="0.35">
      <c r="A551" s="2"/>
      <c r="B551" s="2"/>
      <c r="C551" s="2"/>
      <c r="D551" s="2"/>
      <c r="E551" s="2"/>
      <c r="F551" s="2"/>
      <c r="G551" s="2"/>
      <c r="H551" s="2"/>
      <c r="I551" s="2"/>
      <c r="J551" s="2"/>
      <c r="K551" s="2"/>
      <c r="M551" s="2"/>
      <c r="N551" s="2"/>
      <c r="O551" s="2"/>
      <c r="P551" s="2"/>
      <c r="Q551" s="2"/>
      <c r="R551" s="2"/>
      <c r="S551" s="2"/>
      <c r="T551" s="2"/>
      <c r="U551" s="2"/>
      <c r="V551" s="2"/>
      <c r="W551" s="2"/>
    </row>
    <row r="552" spans="1:23" ht="13.5" customHeight="1" x14ac:dyDescent="0.35">
      <c r="A552" s="2"/>
      <c r="B552" s="2"/>
      <c r="C552" s="2"/>
      <c r="D552" s="2"/>
      <c r="E552" s="2"/>
      <c r="F552" s="2"/>
      <c r="G552" s="2"/>
      <c r="H552" s="2"/>
      <c r="I552" s="2"/>
      <c r="J552" s="2"/>
      <c r="K552" s="2"/>
      <c r="M552" s="2"/>
      <c r="N552" s="2"/>
      <c r="O552" s="2"/>
      <c r="P552" s="2"/>
      <c r="Q552" s="2"/>
      <c r="R552" s="2"/>
      <c r="S552" s="2"/>
      <c r="T552" s="2"/>
      <c r="U552" s="2"/>
      <c r="V552" s="2"/>
      <c r="W552" s="2"/>
    </row>
    <row r="553" spans="1:23" ht="13.5" customHeight="1" x14ac:dyDescent="0.35">
      <c r="A553" s="2"/>
      <c r="B553" s="2"/>
      <c r="C553" s="2"/>
      <c r="D553" s="2"/>
      <c r="E553" s="2"/>
      <c r="F553" s="2"/>
      <c r="G553" s="2"/>
      <c r="H553" s="2"/>
      <c r="I553" s="2"/>
      <c r="J553" s="2"/>
      <c r="K553" s="2"/>
      <c r="M553" s="2"/>
      <c r="N553" s="2"/>
      <c r="O553" s="2"/>
      <c r="P553" s="2"/>
      <c r="Q553" s="2"/>
      <c r="R553" s="2"/>
      <c r="S553" s="2"/>
      <c r="T553" s="2"/>
      <c r="U553" s="2"/>
      <c r="V553" s="2"/>
      <c r="W553" s="2"/>
    </row>
    <row r="554" spans="1:23" ht="13.5" customHeight="1" x14ac:dyDescent="0.35">
      <c r="A554" s="2"/>
      <c r="B554" s="2"/>
      <c r="C554" s="2"/>
      <c r="D554" s="2"/>
      <c r="E554" s="2"/>
      <c r="F554" s="2"/>
      <c r="G554" s="2"/>
      <c r="H554" s="2"/>
      <c r="I554" s="2"/>
      <c r="J554" s="2"/>
      <c r="K554" s="2"/>
      <c r="M554" s="2"/>
      <c r="N554" s="2"/>
      <c r="O554" s="2"/>
      <c r="P554" s="2"/>
      <c r="Q554" s="2"/>
      <c r="R554" s="2"/>
      <c r="S554" s="2"/>
      <c r="T554" s="2"/>
      <c r="U554" s="2"/>
      <c r="V554" s="2"/>
      <c r="W554" s="2"/>
    </row>
    <row r="555" spans="1:23" ht="13.5" customHeight="1" x14ac:dyDescent="0.35">
      <c r="G555" s="2"/>
      <c r="H555" s="2"/>
      <c r="I555" s="2"/>
      <c r="J555" s="2"/>
      <c r="K555" s="2"/>
      <c r="S555" s="2"/>
      <c r="T555" s="2"/>
      <c r="U555" s="2"/>
      <c r="V555" s="2"/>
      <c r="W555" s="2"/>
    </row>
    <row r="556" spans="1:23" ht="13.5" customHeight="1" x14ac:dyDescent="0.35">
      <c r="G556" s="2"/>
      <c r="H556" s="2"/>
      <c r="I556" s="2"/>
      <c r="J556" s="2"/>
      <c r="K556" s="2"/>
      <c r="S556" s="2"/>
      <c r="T556" s="2"/>
      <c r="U556" s="2"/>
      <c r="V556" s="2"/>
      <c r="W556" s="2"/>
    </row>
    <row r="557" spans="1:23" ht="13.5" customHeight="1" x14ac:dyDescent="0.35">
      <c r="J557" s="2"/>
      <c r="K557" s="2"/>
      <c r="V557" s="2"/>
      <c r="W557" s="2"/>
    </row>
    <row r="558" spans="1:23" ht="13.5" customHeight="1" x14ac:dyDescent="0.35">
      <c r="J558" s="2"/>
      <c r="K558" s="2"/>
      <c r="V558" s="2"/>
      <c r="W558" s="2"/>
    </row>
    <row r="559" spans="1:23" ht="13.5" customHeight="1" x14ac:dyDescent="0.35"/>
    <row r="560" spans="1:23" ht="13.5" customHeight="1" x14ac:dyDescent="0.35">
      <c r="A560" s="1" t="str">
        <f>sections!F37</f>
        <v>OTA Natasha Taufalele</v>
      </c>
      <c r="M560" s="1" t="str">
        <f>sections!F38</f>
        <v>BIR Ludene Paraha</v>
      </c>
    </row>
    <row r="561" spans="1:23" ht="13.5" customHeight="1" x14ac:dyDescent="0.35">
      <c r="A561" s="1" t="s">
        <v>0</v>
      </c>
      <c r="F561" s="1" t="s">
        <v>1</v>
      </c>
      <c r="I561" s="1" t="s">
        <v>97</v>
      </c>
      <c r="M561" s="1" t="s">
        <v>0</v>
      </c>
      <c r="R561" s="1" t="s">
        <v>1</v>
      </c>
      <c r="U561" s="1" t="s">
        <v>98</v>
      </c>
    </row>
    <row r="562" spans="1:23" ht="13.5" customHeight="1" x14ac:dyDescent="0.35">
      <c r="A562" s="1" t="s">
        <v>6</v>
      </c>
      <c r="B562" s="1" t="s">
        <v>8</v>
      </c>
      <c r="C562" s="1" t="s">
        <v>5</v>
      </c>
      <c r="D562" s="1" t="s">
        <v>12</v>
      </c>
      <c r="E562" s="1" t="s">
        <v>4</v>
      </c>
      <c r="F562" s="2">
        <v>64</v>
      </c>
      <c r="G562" s="2">
        <v>32</v>
      </c>
      <c r="H562" s="2">
        <v>16</v>
      </c>
      <c r="I562" s="2" t="s">
        <v>9</v>
      </c>
      <c r="J562" s="2" t="s">
        <v>10</v>
      </c>
      <c r="K562" s="2" t="s">
        <v>11</v>
      </c>
      <c r="M562" s="1" t="s">
        <v>7</v>
      </c>
      <c r="N562" s="1" t="s">
        <v>4</v>
      </c>
      <c r="O562" s="1" t="s">
        <v>12</v>
      </c>
      <c r="P562" s="1" t="s">
        <v>8</v>
      </c>
      <c r="Q562" s="1" t="s">
        <v>5</v>
      </c>
      <c r="R562" s="2">
        <v>64</v>
      </c>
      <c r="S562" s="2">
        <v>32</v>
      </c>
      <c r="T562" s="2">
        <v>16</v>
      </c>
      <c r="U562" s="2" t="s">
        <v>9</v>
      </c>
      <c r="V562" s="2" t="s">
        <v>10</v>
      </c>
      <c r="W562" s="2" t="s">
        <v>11</v>
      </c>
    </row>
    <row r="563" spans="1:23" ht="13.5" customHeight="1" x14ac:dyDescent="0.35">
      <c r="A563" s="2"/>
      <c r="B563" s="2"/>
      <c r="C563" s="2"/>
      <c r="D563" s="2"/>
      <c r="E563" s="2"/>
      <c r="F563" s="2"/>
      <c r="G563" s="2"/>
      <c r="H563" s="2"/>
      <c r="I563" s="2"/>
      <c r="J563" s="2"/>
      <c r="K563" s="2"/>
      <c r="M563" s="2"/>
      <c r="N563" s="2"/>
      <c r="O563" s="2"/>
      <c r="P563" s="2"/>
      <c r="Q563" s="2"/>
      <c r="R563" s="2"/>
      <c r="S563" s="2"/>
      <c r="T563" s="2"/>
      <c r="U563" s="2"/>
      <c r="V563" s="2"/>
      <c r="W563" s="2"/>
    </row>
    <row r="564" spans="1:23" ht="13.5" customHeight="1" x14ac:dyDescent="0.35">
      <c r="A564" s="2"/>
      <c r="B564" s="2"/>
      <c r="C564" s="2"/>
      <c r="D564" s="2"/>
      <c r="E564" s="2"/>
      <c r="F564" s="2"/>
      <c r="G564" s="2"/>
      <c r="H564" s="2"/>
      <c r="I564" s="2"/>
      <c r="J564" s="2"/>
      <c r="K564" s="2"/>
      <c r="M564" s="2"/>
      <c r="N564" s="2"/>
      <c r="O564" s="2"/>
      <c r="P564" s="2"/>
      <c r="Q564" s="2"/>
      <c r="R564" s="2"/>
      <c r="S564" s="2"/>
      <c r="T564" s="2"/>
      <c r="U564" s="2"/>
      <c r="V564" s="2"/>
      <c r="W564" s="2"/>
    </row>
    <row r="565" spans="1:23" ht="13.5" customHeight="1" x14ac:dyDescent="0.35">
      <c r="A565" s="2"/>
      <c r="B565" s="2"/>
      <c r="C565" s="2"/>
      <c r="D565" s="2"/>
      <c r="E565" s="2"/>
      <c r="F565" s="2"/>
      <c r="G565" s="2"/>
      <c r="H565" s="2"/>
      <c r="I565" s="2"/>
      <c r="J565" s="2"/>
      <c r="K565" s="2"/>
      <c r="M565" s="2"/>
      <c r="N565" s="2"/>
      <c r="O565" s="2"/>
      <c r="P565" s="2"/>
      <c r="Q565" s="2"/>
      <c r="R565" s="2"/>
      <c r="S565" s="2"/>
      <c r="T565" s="2"/>
      <c r="U565" s="2"/>
      <c r="V565" s="2"/>
      <c r="W565" s="2"/>
    </row>
    <row r="566" spans="1:23" ht="13.5" customHeight="1" x14ac:dyDescent="0.35">
      <c r="A566" s="2"/>
      <c r="B566" s="2"/>
      <c r="C566" s="2"/>
      <c r="D566" s="2"/>
      <c r="E566" s="2"/>
      <c r="F566" s="2"/>
      <c r="G566" s="2"/>
      <c r="H566" s="2"/>
      <c r="I566" s="2"/>
      <c r="J566" s="2"/>
      <c r="K566" s="2"/>
      <c r="M566" s="2"/>
      <c r="N566" s="2"/>
      <c r="O566" s="2"/>
      <c r="P566" s="2"/>
      <c r="Q566" s="2"/>
      <c r="R566" s="2"/>
      <c r="S566" s="2"/>
      <c r="T566" s="2"/>
      <c r="U566" s="2"/>
      <c r="V566" s="2"/>
      <c r="W566" s="2"/>
    </row>
    <row r="567" spans="1:23" ht="13.5" customHeight="1" x14ac:dyDescent="0.35">
      <c r="A567" s="2"/>
      <c r="B567" s="2"/>
      <c r="C567" s="2"/>
      <c r="D567" s="2"/>
      <c r="E567" s="2"/>
      <c r="F567" s="2"/>
      <c r="G567" s="2"/>
      <c r="H567" s="2"/>
      <c r="I567" s="2"/>
      <c r="J567" s="2"/>
      <c r="K567" s="2"/>
      <c r="M567" s="2"/>
      <c r="N567" s="2"/>
      <c r="O567" s="2"/>
      <c r="P567" s="2"/>
      <c r="Q567" s="2"/>
      <c r="R567" s="2"/>
      <c r="S567" s="2"/>
      <c r="T567" s="2"/>
      <c r="U567" s="2"/>
      <c r="V567" s="2"/>
      <c r="W567" s="2"/>
    </row>
    <row r="568" spans="1:23" ht="13.5" customHeight="1" x14ac:dyDescent="0.35">
      <c r="G568" s="2"/>
      <c r="H568" s="2"/>
      <c r="I568" s="2"/>
      <c r="J568" s="2"/>
      <c r="K568" s="2"/>
      <c r="S568" s="2"/>
      <c r="T568" s="2"/>
      <c r="U568" s="2"/>
      <c r="V568" s="2"/>
      <c r="W568" s="2"/>
    </row>
    <row r="569" spans="1:23" ht="13.5" customHeight="1" x14ac:dyDescent="0.35">
      <c r="G569" s="2"/>
      <c r="H569" s="2"/>
      <c r="I569" s="2"/>
      <c r="J569" s="2"/>
      <c r="K569" s="2"/>
      <c r="S569" s="2"/>
      <c r="T569" s="2"/>
      <c r="U569" s="2"/>
      <c r="V569" s="2"/>
      <c r="W569" s="2"/>
    </row>
    <row r="570" spans="1:23" ht="13.5" customHeight="1" x14ac:dyDescent="0.35">
      <c r="J570" s="2"/>
      <c r="K570" s="2"/>
      <c r="V570" s="2"/>
      <c r="W570" s="2"/>
    </row>
    <row r="571" spans="1:23" ht="13.5" customHeight="1" x14ac:dyDescent="0.35">
      <c r="J571" s="2"/>
      <c r="K571" s="2"/>
      <c r="V571" s="2"/>
      <c r="W571" s="2"/>
    </row>
    <row r="572" spans="1:23" ht="13.5" customHeight="1" x14ac:dyDescent="0.35"/>
    <row r="573" spans="1:23" ht="13.5" customHeight="1" x14ac:dyDescent="0.35">
      <c r="A573" s="1" t="str">
        <f>sections!F39</f>
        <v>ONE Rachel Mason</v>
      </c>
      <c r="M573" s="1" t="str">
        <f>sections!F40</f>
        <v>GERSA Bubbles Clifford</v>
      </c>
    </row>
    <row r="574" spans="1:23" ht="13.5" customHeight="1" x14ac:dyDescent="0.35">
      <c r="A574" s="1" t="s">
        <v>0</v>
      </c>
      <c r="F574" s="1" t="s">
        <v>1</v>
      </c>
      <c r="I574" s="1" t="s">
        <v>99</v>
      </c>
      <c r="M574" s="1" t="s">
        <v>0</v>
      </c>
      <c r="R574" s="1" t="s">
        <v>1</v>
      </c>
      <c r="U574" s="1" t="s">
        <v>100</v>
      </c>
    </row>
    <row r="575" spans="1:23" ht="13.5" customHeight="1" x14ac:dyDescent="0.35">
      <c r="A575" s="1" t="s">
        <v>8</v>
      </c>
      <c r="B575" s="1" t="s">
        <v>12</v>
      </c>
      <c r="C575" s="1" t="s">
        <v>7</v>
      </c>
      <c r="D575" s="1" t="s">
        <v>4</v>
      </c>
      <c r="E575" s="1" t="s">
        <v>6</v>
      </c>
      <c r="F575" s="2">
        <v>64</v>
      </c>
      <c r="G575" s="2">
        <v>32</v>
      </c>
      <c r="H575" s="2">
        <v>16</v>
      </c>
      <c r="I575" s="2" t="s">
        <v>9</v>
      </c>
      <c r="J575" s="2" t="s">
        <v>10</v>
      </c>
      <c r="K575" s="2" t="s">
        <v>11</v>
      </c>
      <c r="M575" s="1" t="s">
        <v>12</v>
      </c>
      <c r="N575" s="1" t="s">
        <v>6</v>
      </c>
      <c r="O575" s="1" t="s">
        <v>8</v>
      </c>
      <c r="P575" s="1" t="s">
        <v>5</v>
      </c>
      <c r="Q575" s="1" t="s">
        <v>7</v>
      </c>
      <c r="R575" s="2">
        <v>64</v>
      </c>
      <c r="S575" s="2">
        <v>32</v>
      </c>
      <c r="T575" s="2">
        <v>16</v>
      </c>
      <c r="U575" s="2" t="s">
        <v>9</v>
      </c>
      <c r="V575" s="2" t="s">
        <v>10</v>
      </c>
      <c r="W575" s="2" t="s">
        <v>11</v>
      </c>
    </row>
    <row r="576" spans="1:23" ht="13.5" customHeight="1" x14ac:dyDescent="0.35">
      <c r="A576" s="2"/>
      <c r="B576" s="2"/>
      <c r="C576" s="2"/>
      <c r="D576" s="2"/>
      <c r="E576" s="2"/>
      <c r="F576" s="2"/>
      <c r="G576" s="2"/>
      <c r="H576" s="2"/>
      <c r="I576" s="2"/>
      <c r="J576" s="2"/>
      <c r="K576" s="2"/>
      <c r="M576" s="2"/>
      <c r="N576" s="2"/>
      <c r="O576" s="2"/>
      <c r="P576" s="2"/>
      <c r="Q576" s="2"/>
      <c r="R576" s="2"/>
      <c r="S576" s="2"/>
      <c r="T576" s="2"/>
      <c r="U576" s="2"/>
      <c r="V576" s="2"/>
      <c r="W576" s="2"/>
    </row>
    <row r="577" spans="1:23" ht="13.5" customHeight="1" x14ac:dyDescent="0.35">
      <c r="A577" s="2"/>
      <c r="B577" s="2"/>
      <c r="C577" s="2"/>
      <c r="D577" s="2"/>
      <c r="E577" s="2"/>
      <c r="F577" s="2"/>
      <c r="G577" s="2"/>
      <c r="H577" s="2"/>
      <c r="I577" s="2"/>
      <c r="J577" s="2"/>
      <c r="K577" s="2"/>
      <c r="M577" s="2"/>
      <c r="N577" s="2"/>
      <c r="O577" s="2"/>
      <c r="P577" s="2"/>
      <c r="Q577" s="2"/>
      <c r="R577" s="2"/>
      <c r="S577" s="2"/>
      <c r="T577" s="2"/>
      <c r="U577" s="2"/>
      <c r="V577" s="2"/>
      <c r="W577" s="2"/>
    </row>
    <row r="578" spans="1:23" ht="13.5" customHeight="1" x14ac:dyDescent="0.35">
      <c r="A578" s="2"/>
      <c r="B578" s="2"/>
      <c r="C578" s="2"/>
      <c r="D578" s="2"/>
      <c r="E578" s="2"/>
      <c r="F578" s="2"/>
      <c r="G578" s="2"/>
      <c r="H578" s="2"/>
      <c r="I578" s="2"/>
      <c r="J578" s="2"/>
      <c r="K578" s="2"/>
      <c r="M578" s="2"/>
      <c r="N578" s="2"/>
      <c r="O578" s="2"/>
      <c r="P578" s="2"/>
      <c r="Q578" s="2"/>
      <c r="R578" s="2"/>
      <c r="S578" s="2"/>
      <c r="T578" s="2"/>
      <c r="U578" s="2"/>
      <c r="V578" s="2"/>
      <c r="W578" s="2"/>
    </row>
    <row r="579" spans="1:23" ht="13.5" customHeight="1" x14ac:dyDescent="0.35">
      <c r="A579" s="2"/>
      <c r="B579" s="2"/>
      <c r="C579" s="2"/>
      <c r="D579" s="2"/>
      <c r="E579" s="2"/>
      <c r="F579" s="2"/>
      <c r="G579" s="2"/>
      <c r="H579" s="2"/>
      <c r="I579" s="2"/>
      <c r="J579" s="2"/>
      <c r="K579" s="2"/>
      <c r="M579" s="2"/>
      <c r="N579" s="2"/>
      <c r="O579" s="2"/>
      <c r="P579" s="2"/>
      <c r="Q579" s="2"/>
      <c r="R579" s="2"/>
      <c r="S579" s="2"/>
      <c r="T579" s="2"/>
      <c r="U579" s="2"/>
      <c r="V579" s="2"/>
      <c r="W579" s="2"/>
    </row>
    <row r="580" spans="1:23" ht="13.5" customHeight="1" x14ac:dyDescent="0.35">
      <c r="A580" s="2"/>
      <c r="B580" s="2"/>
      <c r="C580" s="2"/>
      <c r="D580" s="2"/>
      <c r="E580" s="2"/>
      <c r="F580" s="2"/>
      <c r="G580" s="2"/>
      <c r="H580" s="2"/>
      <c r="I580" s="2"/>
      <c r="J580" s="2"/>
      <c r="K580" s="2"/>
      <c r="M580" s="2"/>
      <c r="N580" s="2"/>
      <c r="O580" s="2"/>
      <c r="P580" s="2"/>
      <c r="Q580" s="2"/>
      <c r="R580" s="2"/>
      <c r="S580" s="2"/>
      <c r="T580" s="2"/>
      <c r="U580" s="2"/>
      <c r="V580" s="2"/>
      <c r="W580" s="2"/>
    </row>
    <row r="581" spans="1:23" ht="13.5" customHeight="1" x14ac:dyDescent="0.35">
      <c r="G581" s="2"/>
      <c r="H581" s="2"/>
      <c r="I581" s="2"/>
      <c r="J581" s="2"/>
      <c r="K581" s="2"/>
      <c r="S581" s="2"/>
      <c r="T581" s="2"/>
      <c r="U581" s="2"/>
      <c r="V581" s="2"/>
      <c r="W581" s="2"/>
    </row>
    <row r="582" spans="1:23" ht="13.5" customHeight="1" x14ac:dyDescent="0.35">
      <c r="G582" s="2"/>
      <c r="H582" s="2"/>
      <c r="I582" s="2"/>
      <c r="J582" s="2"/>
      <c r="K582" s="2"/>
      <c r="S582" s="2"/>
      <c r="T582" s="2"/>
      <c r="U582" s="2"/>
      <c r="V582" s="2"/>
      <c r="W582" s="2"/>
    </row>
    <row r="583" spans="1:23" ht="13.5" customHeight="1" x14ac:dyDescent="0.35">
      <c r="J583" s="2"/>
      <c r="K583" s="2"/>
      <c r="V583" s="2"/>
      <c r="W583" s="2"/>
    </row>
    <row r="584" spans="1:23" ht="13.5" customHeight="1" x14ac:dyDescent="0.35">
      <c r="J584" s="2"/>
      <c r="K584" s="2"/>
      <c r="V584" s="2"/>
      <c r="W584" s="2"/>
    </row>
    <row r="585" spans="1:23" ht="13.5" customHeight="1" x14ac:dyDescent="0.35"/>
    <row r="586" spans="1:23" ht="13.5" customHeight="1" x14ac:dyDescent="0.35">
      <c r="A586" s="1" t="str">
        <f>sections!B43</f>
        <v>SWA Jade Cullen</v>
      </c>
      <c r="M586" s="1" t="str">
        <f>sections!B44</f>
        <v>PUK Micheala Langdon</v>
      </c>
    </row>
    <row r="587" spans="1:23" ht="13.5" customHeight="1" x14ac:dyDescent="0.35">
      <c r="A587" s="1" t="s">
        <v>0</v>
      </c>
      <c r="F587" s="1" t="s">
        <v>1</v>
      </c>
      <c r="I587" s="1" t="s">
        <v>101</v>
      </c>
      <c r="M587" s="1" t="s">
        <v>0</v>
      </c>
      <c r="R587" s="1" t="s">
        <v>1</v>
      </c>
      <c r="U587" s="1" t="s">
        <v>102</v>
      </c>
    </row>
    <row r="588" spans="1:23" ht="13.5" customHeight="1" x14ac:dyDescent="0.35">
      <c r="A588" s="1" t="s">
        <v>4</v>
      </c>
      <c r="B588" s="1" t="s">
        <v>5</v>
      </c>
      <c r="C588" s="1" t="s">
        <v>6</v>
      </c>
      <c r="D588" s="1" t="s">
        <v>7</v>
      </c>
      <c r="E588" s="1" t="s">
        <v>8</v>
      </c>
      <c r="F588" s="2">
        <v>64</v>
      </c>
      <c r="G588" s="2">
        <v>32</v>
      </c>
      <c r="H588" s="2">
        <v>16</v>
      </c>
      <c r="I588" s="2" t="s">
        <v>9</v>
      </c>
      <c r="J588" s="2" t="s">
        <v>10</v>
      </c>
      <c r="K588" s="2" t="s">
        <v>11</v>
      </c>
      <c r="M588" s="1" t="s">
        <v>5</v>
      </c>
      <c r="N588" s="1" t="s">
        <v>7</v>
      </c>
      <c r="O588" s="1" t="s">
        <v>4</v>
      </c>
      <c r="P588" s="1" t="s">
        <v>6</v>
      </c>
      <c r="Q588" s="1" t="s">
        <v>12</v>
      </c>
      <c r="R588" s="2">
        <v>64</v>
      </c>
      <c r="S588" s="2">
        <v>32</v>
      </c>
      <c r="T588" s="2">
        <v>16</v>
      </c>
      <c r="U588" s="2" t="s">
        <v>9</v>
      </c>
      <c r="V588" s="2" t="s">
        <v>10</v>
      </c>
      <c r="W588" s="2" t="s">
        <v>11</v>
      </c>
    </row>
    <row r="589" spans="1:23" ht="13.5" customHeight="1" x14ac:dyDescent="0.35">
      <c r="A589" s="2"/>
      <c r="B589" s="2"/>
      <c r="C589" s="2"/>
      <c r="D589" s="2"/>
      <c r="E589" s="2"/>
      <c r="F589" s="2"/>
      <c r="G589" s="2"/>
      <c r="H589" s="2"/>
      <c r="I589" s="2"/>
      <c r="J589" s="2"/>
      <c r="K589" s="2"/>
      <c r="M589" s="2"/>
      <c r="N589" s="2"/>
      <c r="O589" s="2"/>
      <c r="P589" s="2"/>
      <c r="Q589" s="2"/>
      <c r="R589" s="2"/>
      <c r="S589" s="2"/>
      <c r="T589" s="2"/>
      <c r="U589" s="2"/>
      <c r="V589" s="2"/>
      <c r="W589" s="2"/>
    </row>
    <row r="590" spans="1:23" ht="13.5" customHeight="1" x14ac:dyDescent="0.35">
      <c r="A590" s="2"/>
      <c r="B590" s="2"/>
      <c r="C590" s="2"/>
      <c r="D590" s="2"/>
      <c r="E590" s="2"/>
      <c r="F590" s="2"/>
      <c r="G590" s="2"/>
      <c r="H590" s="2"/>
      <c r="I590" s="2"/>
      <c r="J590" s="2"/>
      <c r="K590" s="2"/>
      <c r="M590" s="2"/>
      <c r="N590" s="2"/>
      <c r="O590" s="2"/>
      <c r="P590" s="2"/>
      <c r="Q590" s="2"/>
      <c r="R590" s="2"/>
      <c r="S590" s="2"/>
      <c r="T590" s="2"/>
      <c r="U590" s="2"/>
      <c r="V590" s="2"/>
      <c r="W590" s="2"/>
    </row>
    <row r="591" spans="1:23" ht="13.5" customHeight="1" x14ac:dyDescent="0.35">
      <c r="A591" s="2"/>
      <c r="B591" s="2"/>
      <c r="C591" s="2"/>
      <c r="D591" s="2"/>
      <c r="E591" s="2"/>
      <c r="F591" s="2"/>
      <c r="G591" s="2"/>
      <c r="H591" s="2"/>
      <c r="I591" s="2"/>
      <c r="J591" s="2"/>
      <c r="K591" s="2"/>
      <c r="M591" s="2"/>
      <c r="N591" s="2"/>
      <c r="O591" s="2"/>
      <c r="P591" s="2"/>
      <c r="Q591" s="2"/>
      <c r="R591" s="2"/>
      <c r="S591" s="2"/>
      <c r="T591" s="2"/>
      <c r="U591" s="2"/>
      <c r="V591" s="2"/>
      <c r="W591" s="2"/>
    </row>
    <row r="592" spans="1:23" ht="13.5" customHeight="1" x14ac:dyDescent="0.35">
      <c r="A592" s="2"/>
      <c r="B592" s="2"/>
      <c r="C592" s="2"/>
      <c r="D592" s="2"/>
      <c r="E592" s="2"/>
      <c r="F592" s="2"/>
      <c r="G592" s="2"/>
      <c r="H592" s="2"/>
      <c r="I592" s="2"/>
      <c r="J592" s="2"/>
      <c r="K592" s="2"/>
      <c r="M592" s="2"/>
      <c r="N592" s="2"/>
      <c r="O592" s="2"/>
      <c r="P592" s="2"/>
      <c r="Q592" s="2"/>
      <c r="R592" s="2"/>
      <c r="S592" s="2"/>
      <c r="T592" s="2"/>
      <c r="U592" s="2"/>
      <c r="V592" s="2"/>
      <c r="W592" s="2"/>
    </row>
    <row r="593" spans="1:23" ht="13.5" customHeight="1" x14ac:dyDescent="0.35">
      <c r="A593" s="2"/>
      <c r="B593" s="2"/>
      <c r="C593" s="2"/>
      <c r="D593" s="2"/>
      <c r="E593" s="2"/>
      <c r="F593" s="2"/>
      <c r="G593" s="2"/>
      <c r="H593" s="2"/>
      <c r="I593" s="2"/>
      <c r="J593" s="2"/>
      <c r="K593" s="2"/>
      <c r="M593" s="2"/>
      <c r="N593" s="2"/>
      <c r="O593" s="2"/>
      <c r="P593" s="2"/>
      <c r="Q593" s="2"/>
      <c r="R593" s="2"/>
      <c r="S593" s="2"/>
      <c r="T593" s="2"/>
      <c r="U593" s="2"/>
      <c r="V593" s="2"/>
      <c r="W593" s="2"/>
    </row>
    <row r="594" spans="1:23" ht="13.5" customHeight="1" x14ac:dyDescent="0.35">
      <c r="G594" s="2"/>
      <c r="H594" s="2"/>
      <c r="I594" s="2"/>
      <c r="J594" s="2"/>
      <c r="K594" s="2"/>
      <c r="S594" s="2"/>
      <c r="T594" s="2"/>
      <c r="U594" s="2"/>
      <c r="V594" s="2"/>
      <c r="W594" s="2"/>
    </row>
    <row r="595" spans="1:23" ht="13.5" customHeight="1" x14ac:dyDescent="0.35">
      <c r="G595" s="2"/>
      <c r="H595" s="2"/>
      <c r="I595" s="2"/>
      <c r="J595" s="2"/>
      <c r="K595" s="2"/>
      <c r="S595" s="2"/>
      <c r="T595" s="2"/>
      <c r="U595" s="2"/>
      <c r="V595" s="2"/>
      <c r="W595" s="2"/>
    </row>
    <row r="596" spans="1:23" ht="13.5" customHeight="1" x14ac:dyDescent="0.35">
      <c r="J596" s="2"/>
      <c r="K596" s="2"/>
      <c r="V596" s="2"/>
      <c r="W596" s="2"/>
    </row>
    <row r="597" spans="1:23" ht="13.5" customHeight="1" x14ac:dyDescent="0.35">
      <c r="J597" s="2"/>
      <c r="K597" s="2"/>
      <c r="V597" s="2"/>
      <c r="W597" s="2"/>
    </row>
    <row r="598" spans="1:23" ht="13.5" customHeight="1" x14ac:dyDescent="0.35"/>
    <row r="599" spans="1:23" ht="13.5" customHeight="1" x14ac:dyDescent="0.35">
      <c r="A599" s="1" t="str">
        <f>sections!B45</f>
        <v>GERSA Brenda Rehu</v>
      </c>
      <c r="M599" s="1" t="str">
        <f>sections!B46</f>
        <v>PAT Ngahuia Tahi</v>
      </c>
    </row>
    <row r="600" spans="1:23" ht="13.5" customHeight="1" x14ac:dyDescent="0.35">
      <c r="A600" s="1" t="s">
        <v>0</v>
      </c>
      <c r="F600" s="1" t="s">
        <v>1</v>
      </c>
      <c r="I600" s="1" t="s">
        <v>103</v>
      </c>
      <c r="M600" s="1" t="s">
        <v>0</v>
      </c>
      <c r="R600" s="1" t="s">
        <v>1</v>
      </c>
      <c r="U600" s="1" t="s">
        <v>104</v>
      </c>
    </row>
    <row r="601" spans="1:23" ht="13.5" customHeight="1" x14ac:dyDescent="0.35">
      <c r="A601" s="1" t="s">
        <v>6</v>
      </c>
      <c r="B601" s="1" t="s">
        <v>8</v>
      </c>
      <c r="C601" s="1" t="s">
        <v>5</v>
      </c>
      <c r="D601" s="1" t="s">
        <v>12</v>
      </c>
      <c r="E601" s="1" t="s">
        <v>4</v>
      </c>
      <c r="F601" s="2">
        <v>64</v>
      </c>
      <c r="G601" s="2">
        <v>32</v>
      </c>
      <c r="H601" s="2">
        <v>16</v>
      </c>
      <c r="I601" s="2" t="s">
        <v>9</v>
      </c>
      <c r="J601" s="2" t="s">
        <v>10</v>
      </c>
      <c r="K601" s="2" t="s">
        <v>11</v>
      </c>
      <c r="M601" s="1" t="s">
        <v>7</v>
      </c>
      <c r="N601" s="1" t="s">
        <v>4</v>
      </c>
      <c r="O601" s="1" t="s">
        <v>12</v>
      </c>
      <c r="P601" s="1" t="s">
        <v>8</v>
      </c>
      <c r="Q601" s="1" t="s">
        <v>5</v>
      </c>
      <c r="R601" s="2">
        <v>64</v>
      </c>
      <c r="S601" s="2">
        <v>32</v>
      </c>
      <c r="T601" s="2">
        <v>16</v>
      </c>
      <c r="U601" s="2" t="s">
        <v>9</v>
      </c>
      <c r="V601" s="2" t="s">
        <v>10</v>
      </c>
      <c r="W601" s="2" t="s">
        <v>11</v>
      </c>
    </row>
    <row r="602" spans="1:23" ht="13.5" customHeight="1" x14ac:dyDescent="0.35">
      <c r="A602" s="2"/>
      <c r="B602" s="2"/>
      <c r="C602" s="2"/>
      <c r="D602" s="2"/>
      <c r="E602" s="2"/>
      <c r="F602" s="2"/>
      <c r="G602" s="2"/>
      <c r="H602" s="2"/>
      <c r="I602" s="2"/>
      <c r="J602" s="2"/>
      <c r="K602" s="2"/>
      <c r="M602" s="2"/>
      <c r="N602" s="2"/>
      <c r="O602" s="2"/>
      <c r="P602" s="2"/>
      <c r="Q602" s="2"/>
      <c r="R602" s="2"/>
      <c r="S602" s="2"/>
      <c r="T602" s="2"/>
      <c r="U602" s="2"/>
      <c r="V602" s="2"/>
      <c r="W602" s="2"/>
    </row>
    <row r="603" spans="1:23" ht="13.5" customHeight="1" x14ac:dyDescent="0.35">
      <c r="A603" s="2"/>
      <c r="B603" s="2"/>
      <c r="C603" s="2"/>
      <c r="D603" s="2"/>
      <c r="E603" s="2"/>
      <c r="F603" s="2"/>
      <c r="G603" s="2"/>
      <c r="H603" s="2"/>
      <c r="I603" s="2"/>
      <c r="J603" s="2"/>
      <c r="K603" s="2"/>
      <c r="M603" s="2"/>
      <c r="N603" s="2"/>
      <c r="O603" s="2"/>
      <c r="P603" s="2"/>
      <c r="Q603" s="2"/>
      <c r="R603" s="2"/>
      <c r="S603" s="2"/>
      <c r="T603" s="2"/>
      <c r="U603" s="2"/>
      <c r="V603" s="2"/>
      <c r="W603" s="2"/>
    </row>
    <row r="604" spans="1:23" ht="13.5" customHeight="1" x14ac:dyDescent="0.35">
      <c r="A604" s="2"/>
      <c r="B604" s="2"/>
      <c r="C604" s="2"/>
      <c r="D604" s="2"/>
      <c r="E604" s="2"/>
      <c r="F604" s="2"/>
      <c r="G604" s="2"/>
      <c r="H604" s="2"/>
      <c r="I604" s="2"/>
      <c r="J604" s="2"/>
      <c r="K604" s="2"/>
      <c r="M604" s="2"/>
      <c r="N604" s="2"/>
      <c r="O604" s="2"/>
      <c r="P604" s="2"/>
      <c r="Q604" s="2"/>
      <c r="R604" s="2"/>
      <c r="S604" s="2"/>
      <c r="T604" s="2"/>
      <c r="U604" s="2"/>
      <c r="V604" s="2"/>
      <c r="W604" s="2"/>
    </row>
    <row r="605" spans="1:23" ht="13.5" customHeight="1" x14ac:dyDescent="0.35">
      <c r="A605" s="2"/>
      <c r="B605" s="2"/>
      <c r="C605" s="2"/>
      <c r="D605" s="2"/>
      <c r="E605" s="2"/>
      <c r="F605" s="2"/>
      <c r="G605" s="2"/>
      <c r="H605" s="2"/>
      <c r="I605" s="2"/>
      <c r="J605" s="2"/>
      <c r="K605" s="2"/>
      <c r="M605" s="2"/>
      <c r="N605" s="2"/>
      <c r="O605" s="2"/>
      <c r="P605" s="2"/>
      <c r="Q605" s="2"/>
      <c r="R605" s="2"/>
      <c r="S605" s="2"/>
      <c r="T605" s="2"/>
      <c r="U605" s="2"/>
      <c r="V605" s="2"/>
      <c r="W605" s="2"/>
    </row>
    <row r="606" spans="1:23" ht="13.5" customHeight="1" x14ac:dyDescent="0.35">
      <c r="A606" s="2"/>
      <c r="B606" s="2"/>
      <c r="C606" s="2"/>
      <c r="D606" s="2"/>
      <c r="E606" s="2"/>
      <c r="F606" s="2"/>
      <c r="G606" s="2"/>
      <c r="H606" s="2"/>
      <c r="I606" s="2"/>
      <c r="J606" s="2"/>
      <c r="K606" s="2"/>
      <c r="M606" s="2"/>
      <c r="N606" s="2"/>
      <c r="O606" s="2"/>
      <c r="P606" s="2"/>
      <c r="Q606" s="2"/>
      <c r="R606" s="2"/>
      <c r="S606" s="2"/>
      <c r="T606" s="2"/>
      <c r="U606" s="2"/>
      <c r="V606" s="2"/>
      <c r="W606" s="2"/>
    </row>
    <row r="607" spans="1:23" ht="13.5" customHeight="1" x14ac:dyDescent="0.35">
      <c r="G607" s="2"/>
      <c r="H607" s="2"/>
      <c r="I607" s="2"/>
      <c r="J607" s="2"/>
      <c r="K607" s="2"/>
      <c r="S607" s="2"/>
      <c r="T607" s="2"/>
      <c r="U607" s="2"/>
      <c r="V607" s="2"/>
      <c r="W607" s="2"/>
    </row>
    <row r="608" spans="1:23" ht="13.5" customHeight="1" x14ac:dyDescent="0.35">
      <c r="G608" s="2"/>
      <c r="H608" s="2"/>
      <c r="I608" s="2"/>
      <c r="J608" s="2"/>
      <c r="K608" s="2"/>
      <c r="S608" s="2"/>
      <c r="T608" s="2"/>
      <c r="U608" s="2"/>
      <c r="V608" s="2"/>
      <c r="W608" s="2"/>
    </row>
    <row r="609" spans="1:23" ht="13.5" customHeight="1" x14ac:dyDescent="0.35">
      <c r="J609" s="2"/>
      <c r="K609" s="2"/>
      <c r="V609" s="2"/>
      <c r="W609" s="2"/>
    </row>
    <row r="610" spans="1:23" ht="13.5" customHeight="1" x14ac:dyDescent="0.35">
      <c r="J610" s="2"/>
      <c r="K610" s="2"/>
      <c r="V610" s="2"/>
      <c r="W610" s="2"/>
    </row>
    <row r="611" spans="1:23" ht="13.5" customHeight="1" x14ac:dyDescent="0.35"/>
    <row r="612" spans="1:23" ht="13.5" customHeight="1" x14ac:dyDescent="0.35">
      <c r="A612" s="1" t="str">
        <f>sections!B47</f>
        <v>BIR Paula Waterson</v>
      </c>
      <c r="M612" s="1" t="str">
        <f>sections!B48</f>
        <v>HOR Robyn Quinn</v>
      </c>
    </row>
    <row r="613" spans="1:23" ht="13.5" customHeight="1" x14ac:dyDescent="0.35">
      <c r="A613" s="1" t="s">
        <v>0</v>
      </c>
      <c r="F613" s="1" t="s">
        <v>1</v>
      </c>
      <c r="I613" s="1" t="s">
        <v>105</v>
      </c>
      <c r="M613" s="1" t="s">
        <v>0</v>
      </c>
      <c r="R613" s="1" t="s">
        <v>1</v>
      </c>
      <c r="U613" s="1" t="s">
        <v>106</v>
      </c>
    </row>
    <row r="614" spans="1:23" ht="13.5" customHeight="1" x14ac:dyDescent="0.35">
      <c r="A614" s="1" t="s">
        <v>8</v>
      </c>
      <c r="B614" s="1" t="s">
        <v>12</v>
      </c>
      <c r="C614" s="1" t="s">
        <v>7</v>
      </c>
      <c r="D614" s="1" t="s">
        <v>4</v>
      </c>
      <c r="E614" s="1" t="s">
        <v>6</v>
      </c>
      <c r="F614" s="2">
        <v>64</v>
      </c>
      <c r="G614" s="2">
        <v>32</v>
      </c>
      <c r="H614" s="2">
        <v>16</v>
      </c>
      <c r="I614" s="2" t="s">
        <v>9</v>
      </c>
      <c r="J614" s="2" t="s">
        <v>10</v>
      </c>
      <c r="K614" s="2" t="s">
        <v>11</v>
      </c>
      <c r="M614" s="1" t="s">
        <v>12</v>
      </c>
      <c r="N614" s="1" t="s">
        <v>6</v>
      </c>
      <c r="O614" s="1" t="s">
        <v>8</v>
      </c>
      <c r="P614" s="1" t="s">
        <v>5</v>
      </c>
      <c r="Q614" s="1" t="s">
        <v>7</v>
      </c>
      <c r="R614" s="2">
        <v>64</v>
      </c>
      <c r="S614" s="2">
        <v>32</v>
      </c>
      <c r="T614" s="2">
        <v>16</v>
      </c>
      <c r="U614" s="2" t="s">
        <v>9</v>
      </c>
      <c r="V614" s="2" t="s">
        <v>10</v>
      </c>
      <c r="W614" s="2" t="s">
        <v>11</v>
      </c>
    </row>
    <row r="615" spans="1:23" ht="13.5" customHeight="1" x14ac:dyDescent="0.35">
      <c r="A615" s="2"/>
      <c r="B615" s="2"/>
      <c r="C615" s="2"/>
      <c r="D615" s="2"/>
      <c r="E615" s="2"/>
      <c r="F615" s="2"/>
      <c r="G615" s="2"/>
      <c r="H615" s="2"/>
      <c r="I615" s="2"/>
      <c r="J615" s="2"/>
      <c r="K615" s="2"/>
      <c r="M615" s="2"/>
      <c r="N615" s="2"/>
      <c r="O615" s="2"/>
      <c r="P615" s="2"/>
      <c r="Q615" s="2"/>
      <c r="R615" s="2"/>
      <c r="S615" s="2"/>
      <c r="T615" s="2"/>
      <c r="U615" s="2"/>
      <c r="V615" s="2"/>
      <c r="W615" s="2"/>
    </row>
    <row r="616" spans="1:23" ht="13.5" customHeight="1" x14ac:dyDescent="0.35">
      <c r="A616" s="2"/>
      <c r="B616" s="2"/>
      <c r="C616" s="2"/>
      <c r="D616" s="2"/>
      <c r="E616" s="2"/>
      <c r="F616" s="2"/>
      <c r="G616" s="2"/>
      <c r="H616" s="2"/>
      <c r="I616" s="2"/>
      <c r="J616" s="2"/>
      <c r="K616" s="2"/>
      <c r="M616" s="2"/>
      <c r="N616" s="2"/>
      <c r="O616" s="2"/>
      <c r="P616" s="2"/>
      <c r="Q616" s="2"/>
      <c r="R616" s="2"/>
      <c r="S616" s="2"/>
      <c r="T616" s="2"/>
      <c r="U616" s="2"/>
      <c r="V616" s="2"/>
      <c r="W616" s="2"/>
    </row>
    <row r="617" spans="1:23" ht="13.5" customHeight="1" x14ac:dyDescent="0.35">
      <c r="A617" s="2"/>
      <c r="B617" s="2"/>
      <c r="C617" s="2"/>
      <c r="D617" s="2"/>
      <c r="E617" s="2"/>
      <c r="F617" s="2"/>
      <c r="G617" s="2"/>
      <c r="H617" s="2"/>
      <c r="I617" s="2"/>
      <c r="J617" s="2"/>
      <c r="K617" s="2"/>
      <c r="M617" s="2"/>
      <c r="N617" s="2"/>
      <c r="O617" s="2"/>
      <c r="P617" s="2"/>
      <c r="Q617" s="2"/>
      <c r="R617" s="2"/>
      <c r="S617" s="2"/>
      <c r="T617" s="2"/>
      <c r="U617" s="2"/>
      <c r="V617" s="2"/>
      <c r="W617" s="2"/>
    </row>
    <row r="618" spans="1:23" ht="13.5" customHeight="1" x14ac:dyDescent="0.35">
      <c r="A618" s="2"/>
      <c r="B618" s="2"/>
      <c r="C618" s="2"/>
      <c r="D618" s="2"/>
      <c r="E618" s="2"/>
      <c r="F618" s="2"/>
      <c r="G618" s="2"/>
      <c r="H618" s="2"/>
      <c r="I618" s="2"/>
      <c r="J618" s="2"/>
      <c r="K618" s="2"/>
      <c r="M618" s="2"/>
      <c r="N618" s="2"/>
      <c r="O618" s="2"/>
      <c r="P618" s="2"/>
      <c r="Q618" s="2"/>
      <c r="R618" s="2"/>
      <c r="S618" s="2"/>
      <c r="T618" s="2"/>
      <c r="U618" s="2"/>
      <c r="V618" s="2"/>
      <c r="W618" s="2"/>
    </row>
    <row r="619" spans="1:23" ht="13.5" customHeight="1" x14ac:dyDescent="0.35">
      <c r="A619" s="2"/>
      <c r="B619" s="2"/>
      <c r="C619" s="2"/>
      <c r="D619" s="2"/>
      <c r="E619" s="2"/>
      <c r="F619" s="2"/>
      <c r="G619" s="2"/>
      <c r="H619" s="2"/>
      <c r="I619" s="2"/>
      <c r="J619" s="2"/>
      <c r="K619" s="2"/>
      <c r="M619" s="2"/>
      <c r="N619" s="2"/>
      <c r="O619" s="2"/>
      <c r="P619" s="2"/>
      <c r="Q619" s="2"/>
      <c r="R619" s="2"/>
      <c r="S619" s="2"/>
      <c r="T619" s="2"/>
      <c r="U619" s="2"/>
      <c r="V619" s="2"/>
      <c r="W619" s="2"/>
    </row>
    <row r="620" spans="1:23" ht="13.5" customHeight="1" x14ac:dyDescent="0.35">
      <c r="G620" s="2"/>
      <c r="H620" s="2"/>
      <c r="I620" s="2"/>
      <c r="J620" s="2"/>
      <c r="K620" s="2"/>
      <c r="S620" s="2"/>
      <c r="T620" s="2"/>
      <c r="U620" s="2"/>
      <c r="V620" s="2"/>
      <c r="W620" s="2"/>
    </row>
    <row r="621" spans="1:23" ht="13.5" customHeight="1" x14ac:dyDescent="0.35">
      <c r="G621" s="2"/>
      <c r="H621" s="2"/>
      <c r="I621" s="2"/>
      <c r="J621" s="2"/>
      <c r="K621" s="2"/>
      <c r="S621" s="2"/>
      <c r="T621" s="2"/>
      <c r="U621" s="2"/>
      <c r="V621" s="2"/>
      <c r="W621" s="2"/>
    </row>
    <row r="622" spans="1:23" ht="13.5" customHeight="1" x14ac:dyDescent="0.35">
      <c r="J622" s="2"/>
      <c r="K622" s="2"/>
      <c r="V622" s="2"/>
      <c r="W622" s="2"/>
    </row>
    <row r="623" spans="1:23" ht="13.5" customHeight="1" x14ac:dyDescent="0.35">
      <c r="J623" s="2"/>
      <c r="K623" s="2"/>
      <c r="V623" s="2"/>
      <c r="W623" s="2"/>
    </row>
    <row r="624" spans="1:23" ht="13.5" customHeight="1" x14ac:dyDescent="0.35"/>
    <row r="625" spans="1:23" ht="13.5" customHeight="1" x14ac:dyDescent="0.35">
      <c r="A625" s="1" t="str">
        <f>sections!D43</f>
        <v>SWW Nicola Burns</v>
      </c>
      <c r="M625" s="1" t="str">
        <f>sections!D44</f>
        <v>HOR Sherralee Boyce</v>
      </c>
    </row>
    <row r="626" spans="1:23" ht="13.5" customHeight="1" x14ac:dyDescent="0.35">
      <c r="A626" s="1" t="s">
        <v>0</v>
      </c>
      <c r="F626" s="1" t="s">
        <v>1</v>
      </c>
      <c r="I626" s="1" t="s">
        <v>107</v>
      </c>
      <c r="M626" s="1" t="s">
        <v>0</v>
      </c>
      <c r="R626" s="1" t="s">
        <v>1</v>
      </c>
      <c r="U626" s="1" t="s">
        <v>108</v>
      </c>
    </row>
    <row r="627" spans="1:23" ht="13.5" customHeight="1" x14ac:dyDescent="0.35">
      <c r="A627" s="1" t="s">
        <v>4</v>
      </c>
      <c r="B627" s="1" t="s">
        <v>5</v>
      </c>
      <c r="C627" s="1" t="s">
        <v>6</v>
      </c>
      <c r="D627" s="1" t="s">
        <v>7</v>
      </c>
      <c r="E627" s="1" t="s">
        <v>8</v>
      </c>
      <c r="F627" s="2">
        <v>64</v>
      </c>
      <c r="G627" s="2">
        <v>32</v>
      </c>
      <c r="H627" s="2">
        <v>16</v>
      </c>
      <c r="I627" s="2" t="s">
        <v>9</v>
      </c>
      <c r="J627" s="2" t="s">
        <v>10</v>
      </c>
      <c r="K627" s="2" t="s">
        <v>11</v>
      </c>
      <c r="M627" s="1" t="s">
        <v>5</v>
      </c>
      <c r="N627" s="1" t="s">
        <v>7</v>
      </c>
      <c r="O627" s="1" t="s">
        <v>4</v>
      </c>
      <c r="P627" s="1" t="s">
        <v>6</v>
      </c>
      <c r="Q627" s="1" t="s">
        <v>12</v>
      </c>
      <c r="R627" s="2">
        <v>64</v>
      </c>
      <c r="S627" s="2">
        <v>32</v>
      </c>
      <c r="T627" s="2">
        <v>16</v>
      </c>
      <c r="U627" s="2" t="s">
        <v>9</v>
      </c>
      <c r="V627" s="2" t="s">
        <v>10</v>
      </c>
      <c r="W627" s="2" t="s">
        <v>11</v>
      </c>
    </row>
    <row r="628" spans="1:23" ht="13.5" customHeight="1" x14ac:dyDescent="0.35">
      <c r="A628" s="2"/>
      <c r="B628" s="2"/>
      <c r="C628" s="2"/>
      <c r="D628" s="2"/>
      <c r="E628" s="2"/>
      <c r="F628" s="2"/>
      <c r="G628" s="2"/>
      <c r="H628" s="2"/>
      <c r="I628" s="2"/>
      <c r="J628" s="2"/>
      <c r="K628" s="2"/>
      <c r="M628" s="2"/>
      <c r="N628" s="2"/>
      <c r="O628" s="2"/>
      <c r="P628" s="2"/>
      <c r="Q628" s="2"/>
      <c r="R628" s="2"/>
      <c r="S628" s="2"/>
      <c r="T628" s="2"/>
      <c r="U628" s="2"/>
      <c r="V628" s="2"/>
      <c r="W628" s="2"/>
    </row>
    <row r="629" spans="1:23" ht="13.5" customHeight="1" x14ac:dyDescent="0.35">
      <c r="A629" s="2"/>
      <c r="B629" s="2"/>
      <c r="C629" s="2"/>
      <c r="D629" s="2"/>
      <c r="E629" s="2"/>
      <c r="F629" s="2"/>
      <c r="G629" s="2"/>
      <c r="H629" s="2"/>
      <c r="I629" s="2"/>
      <c r="J629" s="2"/>
      <c r="K629" s="2"/>
      <c r="M629" s="2"/>
      <c r="N629" s="2"/>
      <c r="O629" s="2"/>
      <c r="P629" s="2"/>
      <c r="Q629" s="2"/>
      <c r="R629" s="2"/>
      <c r="S629" s="2"/>
      <c r="T629" s="2"/>
      <c r="U629" s="2"/>
      <c r="V629" s="2"/>
      <c r="W629" s="2"/>
    </row>
    <row r="630" spans="1:23" ht="13.5" customHeight="1" x14ac:dyDescent="0.35">
      <c r="A630" s="2"/>
      <c r="B630" s="2"/>
      <c r="C630" s="2"/>
      <c r="D630" s="2"/>
      <c r="E630" s="2"/>
      <c r="F630" s="2"/>
      <c r="G630" s="2"/>
      <c r="H630" s="2"/>
      <c r="I630" s="2"/>
      <c r="J630" s="2"/>
      <c r="K630" s="2"/>
      <c r="M630" s="2"/>
      <c r="N630" s="2"/>
      <c r="O630" s="2"/>
      <c r="P630" s="2"/>
      <c r="Q630" s="2"/>
      <c r="R630" s="2"/>
      <c r="S630" s="2"/>
      <c r="T630" s="2"/>
      <c r="U630" s="2"/>
      <c r="V630" s="2"/>
      <c r="W630" s="2"/>
    </row>
    <row r="631" spans="1:23" ht="13.5" customHeight="1" x14ac:dyDescent="0.35">
      <c r="A631" s="2"/>
      <c r="B631" s="2"/>
      <c r="C631" s="2"/>
      <c r="D631" s="2"/>
      <c r="E631" s="2"/>
      <c r="F631" s="2"/>
      <c r="G631" s="2"/>
      <c r="H631" s="2"/>
      <c r="I631" s="2"/>
      <c r="J631" s="2"/>
      <c r="K631" s="2"/>
      <c r="M631" s="2"/>
      <c r="N631" s="2"/>
      <c r="O631" s="2"/>
      <c r="P631" s="2"/>
      <c r="Q631" s="2"/>
      <c r="R631" s="2"/>
      <c r="S631" s="2"/>
      <c r="T631" s="2"/>
      <c r="U631" s="2"/>
      <c r="V631" s="2"/>
      <c r="W631" s="2"/>
    </row>
    <row r="632" spans="1:23" ht="13.5" customHeight="1" x14ac:dyDescent="0.35">
      <c r="A632" s="2"/>
      <c r="B632" s="2"/>
      <c r="C632" s="2"/>
      <c r="D632" s="2"/>
      <c r="E632" s="2"/>
      <c r="F632" s="2"/>
      <c r="G632" s="2"/>
      <c r="H632" s="2"/>
      <c r="I632" s="2"/>
      <c r="J632" s="2"/>
      <c r="K632" s="2"/>
      <c r="M632" s="2"/>
      <c r="N632" s="2"/>
      <c r="O632" s="2"/>
      <c r="P632" s="2"/>
      <c r="Q632" s="2"/>
      <c r="R632" s="2"/>
      <c r="S632" s="2"/>
      <c r="T632" s="2"/>
      <c r="U632" s="2"/>
      <c r="V632" s="2"/>
      <c r="W632" s="2"/>
    </row>
    <row r="633" spans="1:23" ht="13.5" customHeight="1" x14ac:dyDescent="0.35">
      <c r="G633" s="2"/>
      <c r="H633" s="2"/>
      <c r="I633" s="2"/>
      <c r="J633" s="2"/>
      <c r="K633" s="2"/>
      <c r="S633" s="2"/>
      <c r="T633" s="2"/>
      <c r="U633" s="2"/>
      <c r="V633" s="2"/>
      <c r="W633" s="2"/>
    </row>
    <row r="634" spans="1:23" ht="13.5" customHeight="1" x14ac:dyDescent="0.35">
      <c r="G634" s="2"/>
      <c r="H634" s="2"/>
      <c r="I634" s="2"/>
      <c r="J634" s="2"/>
      <c r="K634" s="2"/>
      <c r="S634" s="2"/>
      <c r="T634" s="2"/>
      <c r="U634" s="2"/>
      <c r="V634" s="2"/>
      <c r="W634" s="2"/>
    </row>
    <row r="635" spans="1:23" ht="13.5" customHeight="1" x14ac:dyDescent="0.35">
      <c r="J635" s="2"/>
      <c r="K635" s="2"/>
      <c r="V635" s="2"/>
      <c r="W635" s="2"/>
    </row>
    <row r="636" spans="1:23" ht="13.5" customHeight="1" x14ac:dyDescent="0.35">
      <c r="J636" s="2"/>
      <c r="K636" s="2"/>
      <c r="V636" s="2"/>
      <c r="W636" s="2"/>
    </row>
    <row r="637" spans="1:23" ht="13.5" customHeight="1" x14ac:dyDescent="0.35"/>
    <row r="638" spans="1:23" ht="13.5" customHeight="1" x14ac:dyDescent="0.35">
      <c r="A638" s="1" t="str">
        <f>sections!D45</f>
        <v>MAN Sue Vue</v>
      </c>
      <c r="M638" s="1" t="str">
        <f>sections!D46</f>
        <v>TGA Nita Knight</v>
      </c>
    </row>
    <row r="639" spans="1:23" ht="13.5" customHeight="1" x14ac:dyDescent="0.35">
      <c r="A639" s="1" t="s">
        <v>0</v>
      </c>
      <c r="F639" s="1" t="s">
        <v>1</v>
      </c>
      <c r="I639" s="1" t="s">
        <v>109</v>
      </c>
      <c r="M639" s="1" t="s">
        <v>0</v>
      </c>
      <c r="R639" s="1" t="s">
        <v>1</v>
      </c>
      <c r="U639" s="1" t="s">
        <v>110</v>
      </c>
    </row>
    <row r="640" spans="1:23" ht="13.5" customHeight="1" x14ac:dyDescent="0.35">
      <c r="A640" s="1" t="s">
        <v>6</v>
      </c>
      <c r="B640" s="1" t="s">
        <v>8</v>
      </c>
      <c r="C640" s="1" t="s">
        <v>5</v>
      </c>
      <c r="D640" s="1" t="s">
        <v>12</v>
      </c>
      <c r="E640" s="1" t="s">
        <v>4</v>
      </c>
      <c r="F640" s="2">
        <v>64</v>
      </c>
      <c r="G640" s="2">
        <v>32</v>
      </c>
      <c r="H640" s="2">
        <v>16</v>
      </c>
      <c r="I640" s="2" t="s">
        <v>9</v>
      </c>
      <c r="J640" s="2" t="s">
        <v>10</v>
      </c>
      <c r="K640" s="2" t="s">
        <v>11</v>
      </c>
      <c r="M640" s="1" t="s">
        <v>7</v>
      </c>
      <c r="N640" s="1" t="s">
        <v>4</v>
      </c>
      <c r="O640" s="1" t="s">
        <v>12</v>
      </c>
      <c r="P640" s="1" t="s">
        <v>8</v>
      </c>
      <c r="Q640" s="1" t="s">
        <v>5</v>
      </c>
      <c r="R640" s="2">
        <v>64</v>
      </c>
      <c r="S640" s="2">
        <v>32</v>
      </c>
      <c r="T640" s="2">
        <v>16</v>
      </c>
      <c r="U640" s="2" t="s">
        <v>9</v>
      </c>
      <c r="V640" s="2" t="s">
        <v>10</v>
      </c>
      <c r="W640" s="2" t="s">
        <v>11</v>
      </c>
    </row>
    <row r="641" spans="1:23" ht="13.5" customHeight="1" x14ac:dyDescent="0.35">
      <c r="A641" s="2"/>
      <c r="B641" s="2"/>
      <c r="C641" s="2"/>
      <c r="D641" s="2"/>
      <c r="E641" s="2"/>
      <c r="F641" s="2"/>
      <c r="G641" s="2"/>
      <c r="H641" s="2"/>
      <c r="I641" s="2"/>
      <c r="J641" s="2"/>
      <c r="K641" s="2"/>
      <c r="M641" s="2"/>
      <c r="N641" s="2"/>
      <c r="O641" s="2"/>
      <c r="P641" s="2"/>
      <c r="Q641" s="2"/>
      <c r="R641" s="2"/>
      <c r="S641" s="2"/>
      <c r="T641" s="2"/>
      <c r="U641" s="2"/>
      <c r="V641" s="2"/>
      <c r="W641" s="2"/>
    </row>
    <row r="642" spans="1:23" ht="13.5" customHeight="1" x14ac:dyDescent="0.35">
      <c r="A642" s="2"/>
      <c r="B642" s="2"/>
      <c r="C642" s="2"/>
      <c r="D642" s="2"/>
      <c r="E642" s="2"/>
      <c r="F642" s="2"/>
      <c r="G642" s="2"/>
      <c r="H642" s="2"/>
      <c r="I642" s="2"/>
      <c r="J642" s="2"/>
      <c r="K642" s="2"/>
      <c r="M642" s="2"/>
      <c r="N642" s="2"/>
      <c r="O642" s="2"/>
      <c r="P642" s="2"/>
      <c r="Q642" s="2"/>
      <c r="R642" s="2"/>
      <c r="S642" s="2"/>
      <c r="T642" s="2"/>
      <c r="U642" s="2"/>
      <c r="V642" s="2"/>
      <c r="W642" s="2"/>
    </row>
    <row r="643" spans="1:23" ht="13.5" customHeight="1" x14ac:dyDescent="0.35">
      <c r="A643" s="2"/>
      <c r="B643" s="2"/>
      <c r="C643" s="2"/>
      <c r="D643" s="2"/>
      <c r="E643" s="2"/>
      <c r="F643" s="2"/>
      <c r="G643" s="2"/>
      <c r="H643" s="2"/>
      <c r="I643" s="2"/>
      <c r="J643" s="2"/>
      <c r="K643" s="2"/>
      <c r="M643" s="2"/>
      <c r="N643" s="2"/>
      <c r="O643" s="2"/>
      <c r="P643" s="2"/>
      <c r="Q643" s="2"/>
      <c r="R643" s="2"/>
      <c r="S643" s="2"/>
      <c r="T643" s="2"/>
      <c r="U643" s="2"/>
      <c r="V643" s="2"/>
      <c r="W643" s="2"/>
    </row>
    <row r="644" spans="1:23" ht="13.5" customHeight="1" x14ac:dyDescent="0.35">
      <c r="A644" s="2"/>
      <c r="B644" s="2"/>
      <c r="C644" s="2"/>
      <c r="D644" s="2"/>
      <c r="E644" s="2"/>
      <c r="F644" s="2"/>
      <c r="G644" s="2"/>
      <c r="H644" s="2"/>
      <c r="I644" s="2"/>
      <c r="J644" s="2"/>
      <c r="K644" s="2"/>
      <c r="M644" s="2"/>
      <c r="N644" s="2"/>
      <c r="O644" s="2"/>
      <c r="P644" s="2"/>
      <c r="Q644" s="2"/>
      <c r="R644" s="2"/>
      <c r="S644" s="2"/>
      <c r="T644" s="2"/>
      <c r="U644" s="2"/>
      <c r="V644" s="2"/>
      <c r="W644" s="2"/>
    </row>
    <row r="645" spans="1:23" ht="13.5" customHeight="1" x14ac:dyDescent="0.35">
      <c r="A645" s="2"/>
      <c r="B645" s="2"/>
      <c r="C645" s="2"/>
      <c r="D645" s="2"/>
      <c r="E645" s="2"/>
      <c r="F645" s="2"/>
      <c r="G645" s="2"/>
      <c r="H645" s="2"/>
      <c r="I645" s="2"/>
      <c r="J645" s="2"/>
      <c r="K645" s="2"/>
      <c r="M645" s="2"/>
      <c r="N645" s="2"/>
      <c r="O645" s="2"/>
      <c r="P645" s="2"/>
      <c r="Q645" s="2"/>
      <c r="R645" s="2"/>
      <c r="S645" s="2"/>
      <c r="T645" s="2"/>
      <c r="U645" s="2"/>
      <c r="V645" s="2"/>
      <c r="W645" s="2"/>
    </row>
    <row r="646" spans="1:23" ht="13.5" customHeight="1" x14ac:dyDescent="0.35">
      <c r="G646" s="2"/>
      <c r="H646" s="2"/>
      <c r="I646" s="2"/>
      <c r="J646" s="2"/>
      <c r="K646" s="2"/>
      <c r="S646" s="2"/>
      <c r="T646" s="2"/>
      <c r="U646" s="2"/>
      <c r="V646" s="2"/>
      <c r="W646" s="2"/>
    </row>
    <row r="647" spans="1:23" ht="13.5" customHeight="1" x14ac:dyDescent="0.35">
      <c r="G647" s="2"/>
      <c r="H647" s="2"/>
      <c r="I647" s="2"/>
      <c r="J647" s="2"/>
      <c r="K647" s="2"/>
      <c r="S647" s="2"/>
      <c r="T647" s="2"/>
      <c r="U647" s="2"/>
      <c r="V647" s="2"/>
      <c r="W647" s="2"/>
    </row>
    <row r="648" spans="1:23" ht="13.5" customHeight="1" x14ac:dyDescent="0.35">
      <c r="J648" s="2"/>
      <c r="K648" s="2"/>
      <c r="V648" s="2"/>
      <c r="W648" s="2"/>
    </row>
    <row r="649" spans="1:23" ht="13.5" customHeight="1" x14ac:dyDescent="0.35">
      <c r="J649" s="2"/>
      <c r="K649" s="2"/>
      <c r="V649" s="2"/>
      <c r="W649" s="2"/>
    </row>
    <row r="650" spans="1:23" ht="13.5" customHeight="1" x14ac:dyDescent="0.35"/>
    <row r="651" spans="1:23" ht="13.5" customHeight="1" x14ac:dyDescent="0.35">
      <c r="A651" s="1" t="str">
        <f>sections!D47</f>
        <v>GERSA Janine Clifford</v>
      </c>
      <c r="M651" s="1" t="str">
        <f>sections!D48</f>
        <v>PAT Terri Argus</v>
      </c>
    </row>
    <row r="652" spans="1:23" ht="13.5" customHeight="1" x14ac:dyDescent="0.35">
      <c r="A652" s="1" t="s">
        <v>0</v>
      </c>
      <c r="F652" s="1" t="s">
        <v>1</v>
      </c>
      <c r="I652" s="1" t="s">
        <v>111</v>
      </c>
      <c r="M652" s="1" t="s">
        <v>0</v>
      </c>
      <c r="R652" s="1" t="s">
        <v>1</v>
      </c>
      <c r="U652" s="1" t="s">
        <v>112</v>
      </c>
    </row>
    <row r="653" spans="1:23" ht="13.5" customHeight="1" x14ac:dyDescent="0.35">
      <c r="A653" s="1" t="s">
        <v>8</v>
      </c>
      <c r="B653" s="1" t="s">
        <v>12</v>
      </c>
      <c r="C653" s="1" t="s">
        <v>7</v>
      </c>
      <c r="D653" s="1" t="s">
        <v>4</v>
      </c>
      <c r="E653" s="1" t="s">
        <v>6</v>
      </c>
      <c r="F653" s="2">
        <v>64</v>
      </c>
      <c r="G653" s="2">
        <v>32</v>
      </c>
      <c r="H653" s="2">
        <v>16</v>
      </c>
      <c r="I653" s="2" t="s">
        <v>9</v>
      </c>
      <c r="J653" s="2" t="s">
        <v>10</v>
      </c>
      <c r="K653" s="2" t="s">
        <v>11</v>
      </c>
      <c r="M653" s="1" t="s">
        <v>12</v>
      </c>
      <c r="N653" s="1" t="s">
        <v>6</v>
      </c>
      <c r="O653" s="1" t="s">
        <v>8</v>
      </c>
      <c r="P653" s="1" t="s">
        <v>5</v>
      </c>
      <c r="Q653" s="1" t="s">
        <v>7</v>
      </c>
      <c r="R653" s="2">
        <v>64</v>
      </c>
      <c r="S653" s="2">
        <v>32</v>
      </c>
      <c r="T653" s="2">
        <v>16</v>
      </c>
      <c r="U653" s="2" t="s">
        <v>9</v>
      </c>
      <c r="V653" s="2" t="s">
        <v>10</v>
      </c>
      <c r="W653" s="2" t="s">
        <v>11</v>
      </c>
    </row>
    <row r="654" spans="1:23" ht="13.5" customHeight="1" x14ac:dyDescent="0.35">
      <c r="A654" s="2"/>
      <c r="B654" s="2"/>
      <c r="C654" s="2"/>
      <c r="D654" s="2"/>
      <c r="E654" s="2"/>
      <c r="F654" s="2"/>
      <c r="G654" s="2"/>
      <c r="H654" s="2"/>
      <c r="I654" s="2"/>
      <c r="J654" s="2"/>
      <c r="K654" s="2"/>
      <c r="M654" s="2"/>
      <c r="N654" s="2"/>
      <c r="O654" s="2"/>
      <c r="P654" s="2"/>
      <c r="Q654" s="2"/>
      <c r="R654" s="2"/>
      <c r="S654" s="2"/>
      <c r="T654" s="2"/>
      <c r="U654" s="2"/>
      <c r="V654" s="2"/>
      <c r="W654" s="2"/>
    </row>
    <row r="655" spans="1:23" ht="13.5" customHeight="1" x14ac:dyDescent="0.35">
      <c r="A655" s="2"/>
      <c r="B655" s="2"/>
      <c r="C655" s="2"/>
      <c r="D655" s="2"/>
      <c r="E655" s="2"/>
      <c r="F655" s="2"/>
      <c r="G655" s="2"/>
      <c r="H655" s="2"/>
      <c r="I655" s="2"/>
      <c r="J655" s="2"/>
      <c r="K655" s="2"/>
      <c r="M655" s="2"/>
      <c r="N655" s="2"/>
      <c r="O655" s="2"/>
      <c r="P655" s="2"/>
      <c r="Q655" s="2"/>
      <c r="R655" s="2"/>
      <c r="S655" s="2"/>
      <c r="T655" s="2"/>
      <c r="U655" s="2"/>
      <c r="V655" s="2"/>
      <c r="W655" s="2"/>
    </row>
    <row r="656" spans="1:23" ht="13.5" customHeight="1" x14ac:dyDescent="0.35">
      <c r="A656" s="2"/>
      <c r="B656" s="2"/>
      <c r="C656" s="2"/>
      <c r="D656" s="2"/>
      <c r="E656" s="2"/>
      <c r="F656" s="2"/>
      <c r="G656" s="2"/>
      <c r="H656" s="2"/>
      <c r="I656" s="2"/>
      <c r="J656" s="2"/>
      <c r="K656" s="2"/>
      <c r="M656" s="2"/>
      <c r="N656" s="2"/>
      <c r="O656" s="2"/>
      <c r="P656" s="2"/>
      <c r="Q656" s="2"/>
      <c r="R656" s="2"/>
      <c r="S656" s="2"/>
      <c r="T656" s="2"/>
      <c r="U656" s="2"/>
      <c r="V656" s="2"/>
      <c r="W656" s="2"/>
    </row>
    <row r="657" spans="1:23" ht="13.5" customHeight="1" x14ac:dyDescent="0.35">
      <c r="A657" s="2"/>
      <c r="B657" s="2"/>
      <c r="C657" s="2"/>
      <c r="D657" s="2"/>
      <c r="E657" s="2"/>
      <c r="F657" s="2"/>
      <c r="G657" s="2"/>
      <c r="H657" s="2"/>
      <c r="I657" s="2"/>
      <c r="J657" s="2"/>
      <c r="K657" s="2"/>
      <c r="M657" s="2"/>
      <c r="N657" s="2"/>
      <c r="O657" s="2"/>
      <c r="P657" s="2"/>
      <c r="Q657" s="2"/>
      <c r="R657" s="2"/>
      <c r="S657" s="2"/>
      <c r="T657" s="2"/>
      <c r="U657" s="2"/>
      <c r="V657" s="2"/>
      <c r="W657" s="2"/>
    </row>
    <row r="658" spans="1:23" ht="13.5" customHeight="1" x14ac:dyDescent="0.35">
      <c r="A658" s="2"/>
      <c r="B658" s="2"/>
      <c r="C658" s="2"/>
      <c r="D658" s="2"/>
      <c r="E658" s="2"/>
      <c r="F658" s="2"/>
      <c r="G658" s="2"/>
      <c r="H658" s="2"/>
      <c r="I658" s="2"/>
      <c r="J658" s="2"/>
      <c r="K658" s="2"/>
      <c r="M658" s="2"/>
      <c r="N658" s="2"/>
      <c r="O658" s="2"/>
      <c r="P658" s="2"/>
      <c r="Q658" s="2"/>
      <c r="R658" s="2"/>
      <c r="S658" s="2"/>
      <c r="T658" s="2"/>
      <c r="U658" s="2"/>
      <c r="V658" s="2"/>
      <c r="W658" s="2"/>
    </row>
    <row r="659" spans="1:23" ht="13.5" customHeight="1" x14ac:dyDescent="0.35">
      <c r="G659" s="2"/>
      <c r="H659" s="2"/>
      <c r="I659" s="2"/>
      <c r="J659" s="2"/>
      <c r="K659" s="2"/>
      <c r="S659" s="2"/>
      <c r="T659" s="2"/>
      <c r="U659" s="2"/>
      <c r="V659" s="2"/>
      <c r="W659" s="2"/>
    </row>
    <row r="660" spans="1:23" ht="13.5" customHeight="1" x14ac:dyDescent="0.35">
      <c r="G660" s="2"/>
      <c r="H660" s="2"/>
      <c r="I660" s="2"/>
      <c r="J660" s="2"/>
      <c r="K660" s="2"/>
      <c r="S660" s="2"/>
      <c r="T660" s="2"/>
      <c r="U660" s="2"/>
      <c r="V660" s="2"/>
      <c r="W660" s="2"/>
    </row>
    <row r="661" spans="1:23" ht="13.5" customHeight="1" x14ac:dyDescent="0.35">
      <c r="J661" s="2"/>
      <c r="K661" s="2"/>
      <c r="V661" s="2"/>
      <c r="W661" s="2"/>
    </row>
    <row r="662" spans="1:23" ht="13.5" customHeight="1" x14ac:dyDescent="0.35">
      <c r="J662" s="2"/>
      <c r="K662" s="2"/>
      <c r="V662" s="2"/>
      <c r="W662" s="2"/>
    </row>
    <row r="663" spans="1:23" ht="13.5" customHeight="1" x14ac:dyDescent="0.35"/>
    <row r="664" spans="1:23" ht="13.5" customHeight="1" x14ac:dyDescent="0.35">
      <c r="A664" s="1" t="str">
        <f>sections!F43</f>
        <v>PAP Jasmine Purdon</v>
      </c>
      <c r="M664" s="1" t="str">
        <f>sections!F44</f>
        <v>HOR Maxine Soal</v>
      </c>
    </row>
    <row r="665" spans="1:23" ht="13.5" customHeight="1" x14ac:dyDescent="0.35">
      <c r="A665" s="1" t="s">
        <v>0</v>
      </c>
      <c r="F665" s="1" t="s">
        <v>1</v>
      </c>
      <c r="I665" s="1" t="s">
        <v>113</v>
      </c>
      <c r="M665" s="1" t="s">
        <v>0</v>
      </c>
      <c r="R665" s="1" t="s">
        <v>1</v>
      </c>
      <c r="U665" s="1" t="s">
        <v>114</v>
      </c>
    </row>
    <row r="666" spans="1:23" ht="13.5" customHeight="1" x14ac:dyDescent="0.35">
      <c r="A666" s="1" t="s">
        <v>4</v>
      </c>
      <c r="B666" s="1" t="s">
        <v>5</v>
      </c>
      <c r="C666" s="1" t="s">
        <v>6</v>
      </c>
      <c r="D666" s="1" t="s">
        <v>7</v>
      </c>
      <c r="E666" s="1" t="s">
        <v>8</v>
      </c>
      <c r="F666" s="2">
        <v>64</v>
      </c>
      <c r="G666" s="2">
        <v>32</v>
      </c>
      <c r="H666" s="2">
        <v>16</v>
      </c>
      <c r="I666" s="2" t="s">
        <v>9</v>
      </c>
      <c r="J666" s="2" t="s">
        <v>10</v>
      </c>
      <c r="K666" s="2" t="s">
        <v>11</v>
      </c>
      <c r="M666" s="1" t="s">
        <v>5</v>
      </c>
      <c r="N666" s="1" t="s">
        <v>7</v>
      </c>
      <c r="O666" s="1" t="s">
        <v>4</v>
      </c>
      <c r="P666" s="1" t="s">
        <v>6</v>
      </c>
      <c r="Q666" s="1" t="s">
        <v>12</v>
      </c>
      <c r="R666" s="2">
        <v>64</v>
      </c>
      <c r="S666" s="2">
        <v>32</v>
      </c>
      <c r="T666" s="2">
        <v>16</v>
      </c>
      <c r="U666" s="2" t="s">
        <v>9</v>
      </c>
      <c r="V666" s="2" t="s">
        <v>10</v>
      </c>
      <c r="W666" s="2" t="s">
        <v>11</v>
      </c>
    </row>
    <row r="667" spans="1:23" ht="13.5" customHeight="1" x14ac:dyDescent="0.35">
      <c r="A667" s="2"/>
      <c r="B667" s="2"/>
      <c r="C667" s="2"/>
      <c r="D667" s="2"/>
      <c r="E667" s="2"/>
      <c r="F667" s="2"/>
      <c r="G667" s="2"/>
      <c r="H667" s="2"/>
      <c r="I667" s="2"/>
      <c r="J667" s="2"/>
      <c r="K667" s="2"/>
      <c r="M667" s="2"/>
      <c r="N667" s="2"/>
      <c r="O667" s="2"/>
      <c r="P667" s="2"/>
      <c r="Q667" s="2"/>
      <c r="R667" s="2"/>
      <c r="S667" s="2"/>
      <c r="T667" s="2"/>
      <c r="U667" s="2"/>
      <c r="V667" s="2"/>
      <c r="W667" s="2"/>
    </row>
    <row r="668" spans="1:23" ht="13.5" customHeight="1" x14ac:dyDescent="0.35">
      <c r="A668" s="2"/>
      <c r="B668" s="2"/>
      <c r="C668" s="2"/>
      <c r="D668" s="2"/>
      <c r="E668" s="2"/>
      <c r="F668" s="2"/>
      <c r="G668" s="2"/>
      <c r="H668" s="2"/>
      <c r="I668" s="2"/>
      <c r="J668" s="2"/>
      <c r="K668" s="2"/>
      <c r="M668" s="2"/>
      <c r="N668" s="2"/>
      <c r="O668" s="2"/>
      <c r="P668" s="2"/>
      <c r="Q668" s="2"/>
      <c r="R668" s="2"/>
      <c r="S668" s="2"/>
      <c r="T668" s="2"/>
      <c r="U668" s="2"/>
      <c r="V668" s="2"/>
      <c r="W668" s="2"/>
    </row>
    <row r="669" spans="1:23" ht="13.5" customHeight="1" x14ac:dyDescent="0.35">
      <c r="A669" s="2"/>
      <c r="B669" s="2"/>
      <c r="C669" s="2"/>
      <c r="D669" s="2"/>
      <c r="E669" s="2"/>
      <c r="F669" s="2"/>
      <c r="G669" s="2"/>
      <c r="H669" s="2"/>
      <c r="I669" s="2"/>
      <c r="J669" s="2"/>
      <c r="K669" s="2"/>
      <c r="M669" s="2"/>
      <c r="N669" s="2"/>
      <c r="O669" s="2"/>
      <c r="P669" s="2"/>
      <c r="Q669" s="2"/>
      <c r="R669" s="2"/>
      <c r="S669" s="2"/>
      <c r="T669" s="2"/>
      <c r="U669" s="2"/>
      <c r="V669" s="2"/>
      <c r="W669" s="2"/>
    </row>
    <row r="670" spans="1:23" ht="13.5" customHeight="1" x14ac:dyDescent="0.35">
      <c r="A670" s="2"/>
      <c r="B670" s="2"/>
      <c r="C670" s="2"/>
      <c r="D670" s="2"/>
      <c r="E670" s="2"/>
      <c r="F670" s="2"/>
      <c r="G670" s="2"/>
      <c r="H670" s="2"/>
      <c r="I670" s="2"/>
      <c r="J670" s="2"/>
      <c r="K670" s="2"/>
      <c r="M670" s="2"/>
      <c r="N670" s="2"/>
      <c r="O670" s="2"/>
      <c r="P670" s="2"/>
      <c r="Q670" s="2"/>
      <c r="R670" s="2"/>
      <c r="S670" s="2"/>
      <c r="T670" s="2"/>
      <c r="U670" s="2"/>
      <c r="V670" s="2"/>
      <c r="W670" s="2"/>
    </row>
    <row r="671" spans="1:23" ht="13.5" customHeight="1" x14ac:dyDescent="0.35">
      <c r="A671" s="2"/>
      <c r="B671" s="2"/>
      <c r="C671" s="2"/>
      <c r="D671" s="2"/>
      <c r="E671" s="2"/>
      <c r="F671" s="2"/>
      <c r="G671" s="2"/>
      <c r="H671" s="2"/>
      <c r="I671" s="2"/>
      <c r="J671" s="2"/>
      <c r="K671" s="2"/>
      <c r="M671" s="2"/>
      <c r="N671" s="2"/>
      <c r="O671" s="2"/>
      <c r="P671" s="2"/>
      <c r="Q671" s="2"/>
      <c r="R671" s="2"/>
      <c r="S671" s="2"/>
      <c r="T671" s="2"/>
      <c r="U671" s="2"/>
      <c r="V671" s="2"/>
      <c r="W671" s="2"/>
    </row>
    <row r="672" spans="1:23" ht="13.5" customHeight="1" x14ac:dyDescent="0.35">
      <c r="G672" s="2"/>
      <c r="H672" s="2"/>
      <c r="I672" s="2"/>
      <c r="J672" s="2"/>
      <c r="K672" s="2"/>
      <c r="S672" s="2"/>
      <c r="T672" s="2"/>
      <c r="U672" s="2"/>
      <c r="V672" s="2"/>
      <c r="W672" s="2"/>
    </row>
    <row r="673" spans="1:23" ht="13.5" customHeight="1" x14ac:dyDescent="0.35">
      <c r="G673" s="2"/>
      <c r="H673" s="2"/>
      <c r="I673" s="2"/>
      <c r="J673" s="2"/>
      <c r="K673" s="2"/>
      <c r="S673" s="2"/>
      <c r="T673" s="2"/>
      <c r="U673" s="2"/>
      <c r="V673" s="2"/>
      <c r="W673" s="2"/>
    </row>
    <row r="674" spans="1:23" ht="13.5" customHeight="1" x14ac:dyDescent="0.35">
      <c r="J674" s="2"/>
      <c r="K674" s="2"/>
      <c r="V674" s="2"/>
      <c r="W674" s="2"/>
    </row>
    <row r="675" spans="1:23" ht="13.5" customHeight="1" x14ac:dyDescent="0.35">
      <c r="J675" s="2"/>
      <c r="K675" s="2"/>
      <c r="V675" s="2"/>
      <c r="W675" s="2"/>
    </row>
    <row r="676" spans="1:23" ht="13.5" customHeight="1" x14ac:dyDescent="0.35"/>
    <row r="677" spans="1:23" ht="13.5" customHeight="1" x14ac:dyDescent="0.35">
      <c r="A677" s="1" t="str">
        <f>sections!F45</f>
        <v>SWA Mem Rapana</v>
      </c>
      <c r="M677" s="1" t="str">
        <f>sections!F46</f>
        <v>MAN Brooque Pologa</v>
      </c>
    </row>
    <row r="678" spans="1:23" ht="13.5" customHeight="1" x14ac:dyDescent="0.35">
      <c r="A678" s="1" t="s">
        <v>0</v>
      </c>
      <c r="F678" s="1" t="s">
        <v>1</v>
      </c>
      <c r="I678" s="1" t="s">
        <v>115</v>
      </c>
      <c r="M678" s="1" t="s">
        <v>0</v>
      </c>
      <c r="R678" s="1" t="s">
        <v>1</v>
      </c>
      <c r="U678" s="1" t="s">
        <v>116</v>
      </c>
    </row>
    <row r="679" spans="1:23" ht="13.5" customHeight="1" x14ac:dyDescent="0.35">
      <c r="A679" s="1" t="s">
        <v>6</v>
      </c>
      <c r="B679" s="1" t="s">
        <v>8</v>
      </c>
      <c r="C679" s="1" t="s">
        <v>5</v>
      </c>
      <c r="D679" s="1" t="s">
        <v>12</v>
      </c>
      <c r="E679" s="1" t="s">
        <v>4</v>
      </c>
      <c r="F679" s="2">
        <v>64</v>
      </c>
      <c r="G679" s="2">
        <v>32</v>
      </c>
      <c r="H679" s="2">
        <v>16</v>
      </c>
      <c r="I679" s="2" t="s">
        <v>9</v>
      </c>
      <c r="J679" s="2" t="s">
        <v>10</v>
      </c>
      <c r="K679" s="2" t="s">
        <v>11</v>
      </c>
      <c r="M679" s="1" t="s">
        <v>7</v>
      </c>
      <c r="N679" s="1" t="s">
        <v>4</v>
      </c>
      <c r="O679" s="1" t="s">
        <v>12</v>
      </c>
      <c r="P679" s="1" t="s">
        <v>8</v>
      </c>
      <c r="Q679" s="1" t="s">
        <v>5</v>
      </c>
      <c r="R679" s="2">
        <v>64</v>
      </c>
      <c r="S679" s="2">
        <v>32</v>
      </c>
      <c r="T679" s="2">
        <v>16</v>
      </c>
      <c r="U679" s="2" t="s">
        <v>9</v>
      </c>
      <c r="V679" s="2" t="s">
        <v>10</v>
      </c>
      <c r="W679" s="2" t="s">
        <v>11</v>
      </c>
    </row>
    <row r="680" spans="1:23" ht="13.5" customHeight="1" x14ac:dyDescent="0.35">
      <c r="A680" s="2"/>
      <c r="B680" s="2"/>
      <c r="C680" s="2"/>
      <c r="D680" s="2"/>
      <c r="E680" s="2"/>
      <c r="F680" s="2"/>
      <c r="G680" s="2"/>
      <c r="H680" s="2"/>
      <c r="I680" s="2"/>
      <c r="J680" s="2"/>
      <c r="K680" s="2"/>
      <c r="M680" s="2"/>
      <c r="N680" s="2"/>
      <c r="O680" s="2"/>
      <c r="P680" s="2"/>
      <c r="Q680" s="2"/>
      <c r="R680" s="2"/>
      <c r="S680" s="2"/>
      <c r="T680" s="2"/>
      <c r="U680" s="2"/>
      <c r="V680" s="2"/>
      <c r="W680" s="2"/>
    </row>
    <row r="681" spans="1:23" ht="13.5" customHeight="1" x14ac:dyDescent="0.35">
      <c r="A681" s="2"/>
      <c r="B681" s="2"/>
      <c r="C681" s="2"/>
      <c r="D681" s="2"/>
      <c r="E681" s="2"/>
      <c r="F681" s="2"/>
      <c r="G681" s="2"/>
      <c r="H681" s="2"/>
      <c r="I681" s="2"/>
      <c r="J681" s="2"/>
      <c r="K681" s="2"/>
      <c r="M681" s="2"/>
      <c r="N681" s="2"/>
      <c r="O681" s="2"/>
      <c r="P681" s="2"/>
      <c r="Q681" s="2"/>
      <c r="R681" s="2"/>
      <c r="S681" s="2"/>
      <c r="T681" s="2"/>
      <c r="U681" s="2"/>
      <c r="V681" s="2"/>
      <c r="W681" s="2"/>
    </row>
    <row r="682" spans="1:23" ht="13.5" customHeight="1" x14ac:dyDescent="0.35">
      <c r="A682" s="2"/>
      <c r="B682" s="2"/>
      <c r="C682" s="2"/>
      <c r="D682" s="2"/>
      <c r="E682" s="2"/>
      <c r="F682" s="2"/>
      <c r="G682" s="2"/>
      <c r="H682" s="2"/>
      <c r="I682" s="2"/>
      <c r="J682" s="2"/>
      <c r="K682" s="2"/>
      <c r="M682" s="2"/>
      <c r="N682" s="2"/>
      <c r="O682" s="2"/>
      <c r="P682" s="2"/>
      <c r="Q682" s="2"/>
      <c r="R682" s="2"/>
      <c r="S682" s="2"/>
      <c r="T682" s="2"/>
      <c r="U682" s="2"/>
      <c r="V682" s="2"/>
      <c r="W682" s="2"/>
    </row>
    <row r="683" spans="1:23" ht="13.5" customHeight="1" x14ac:dyDescent="0.35">
      <c r="A683" s="2"/>
      <c r="B683" s="2"/>
      <c r="C683" s="2"/>
      <c r="D683" s="2"/>
      <c r="E683" s="2"/>
      <c r="F683" s="2"/>
      <c r="G683" s="2"/>
      <c r="H683" s="2"/>
      <c r="I683" s="2"/>
      <c r="J683" s="2"/>
      <c r="K683" s="2"/>
      <c r="M683" s="2"/>
      <c r="N683" s="2"/>
      <c r="O683" s="2"/>
      <c r="P683" s="2"/>
      <c r="Q683" s="2"/>
      <c r="R683" s="2"/>
      <c r="S683" s="2"/>
      <c r="T683" s="2"/>
      <c r="U683" s="2"/>
      <c r="V683" s="2"/>
      <c r="W683" s="2"/>
    </row>
    <row r="684" spans="1:23" ht="13.5" customHeight="1" x14ac:dyDescent="0.35">
      <c r="A684" s="2"/>
      <c r="B684" s="2"/>
      <c r="C684" s="2"/>
      <c r="D684" s="2"/>
      <c r="E684" s="2"/>
      <c r="F684" s="2"/>
      <c r="G684" s="2"/>
      <c r="H684" s="2"/>
      <c r="I684" s="2"/>
      <c r="J684" s="2"/>
      <c r="K684" s="2"/>
      <c r="M684" s="2"/>
      <c r="N684" s="2"/>
      <c r="O684" s="2"/>
      <c r="P684" s="2"/>
      <c r="Q684" s="2"/>
      <c r="R684" s="2"/>
      <c r="S684" s="2"/>
      <c r="T684" s="2"/>
      <c r="U684" s="2"/>
      <c r="V684" s="2"/>
      <c r="W684" s="2"/>
    </row>
    <row r="685" spans="1:23" ht="13.5" customHeight="1" x14ac:dyDescent="0.35">
      <c r="G685" s="2"/>
      <c r="H685" s="2"/>
      <c r="I685" s="2"/>
      <c r="J685" s="2"/>
      <c r="K685" s="2"/>
      <c r="S685" s="2"/>
      <c r="T685" s="2"/>
      <c r="U685" s="2"/>
      <c r="V685" s="2"/>
      <c r="W685" s="2"/>
    </row>
    <row r="686" spans="1:23" ht="13.5" customHeight="1" x14ac:dyDescent="0.35">
      <c r="G686" s="2"/>
      <c r="H686" s="2"/>
      <c r="I686" s="2"/>
      <c r="J686" s="2"/>
      <c r="K686" s="2"/>
      <c r="S686" s="2"/>
      <c r="T686" s="2"/>
      <c r="U686" s="2"/>
      <c r="V686" s="2"/>
      <c r="W686" s="2"/>
    </row>
    <row r="687" spans="1:23" ht="13.5" customHeight="1" x14ac:dyDescent="0.35">
      <c r="J687" s="2"/>
      <c r="K687" s="2"/>
      <c r="V687" s="2"/>
      <c r="W687" s="2"/>
    </row>
    <row r="688" spans="1:23" ht="13.5" customHeight="1" x14ac:dyDescent="0.35">
      <c r="J688" s="2"/>
      <c r="K688" s="2"/>
      <c r="V688" s="2"/>
      <c r="W688" s="2"/>
    </row>
    <row r="689" spans="1:23" ht="13.5" customHeight="1" x14ac:dyDescent="0.35"/>
    <row r="690" spans="1:23" ht="13.5" customHeight="1" x14ac:dyDescent="0.35">
      <c r="A690" s="1" t="str">
        <f>sections!F47</f>
        <v>PUK Dianne Rangiuia</v>
      </c>
      <c r="M690" s="1" t="str">
        <f>sections!F48</f>
        <v>GERSA Laquiesha Clifford</v>
      </c>
    </row>
    <row r="691" spans="1:23" ht="13.5" customHeight="1" x14ac:dyDescent="0.35">
      <c r="A691" s="1" t="s">
        <v>0</v>
      </c>
      <c r="F691" s="1" t="s">
        <v>1</v>
      </c>
      <c r="I691" s="1" t="s">
        <v>117</v>
      </c>
      <c r="M691" s="1" t="s">
        <v>0</v>
      </c>
      <c r="R691" s="1" t="s">
        <v>1</v>
      </c>
      <c r="U691" s="1" t="s">
        <v>118</v>
      </c>
    </row>
    <row r="692" spans="1:23" ht="13.5" customHeight="1" x14ac:dyDescent="0.35">
      <c r="A692" s="1" t="s">
        <v>8</v>
      </c>
      <c r="B692" s="1" t="s">
        <v>12</v>
      </c>
      <c r="C692" s="1" t="s">
        <v>7</v>
      </c>
      <c r="D692" s="1" t="s">
        <v>4</v>
      </c>
      <c r="E692" s="1" t="s">
        <v>6</v>
      </c>
      <c r="F692" s="2">
        <v>64</v>
      </c>
      <c r="G692" s="2">
        <v>32</v>
      </c>
      <c r="H692" s="2">
        <v>16</v>
      </c>
      <c r="I692" s="2" t="s">
        <v>9</v>
      </c>
      <c r="J692" s="2" t="s">
        <v>10</v>
      </c>
      <c r="K692" s="2" t="s">
        <v>11</v>
      </c>
      <c r="M692" s="1" t="s">
        <v>12</v>
      </c>
      <c r="N692" s="1" t="s">
        <v>6</v>
      </c>
      <c r="O692" s="1" t="s">
        <v>8</v>
      </c>
      <c r="P692" s="1" t="s">
        <v>5</v>
      </c>
      <c r="Q692" s="1" t="s">
        <v>7</v>
      </c>
      <c r="R692" s="2">
        <v>64</v>
      </c>
      <c r="S692" s="2">
        <v>32</v>
      </c>
      <c r="T692" s="2">
        <v>16</v>
      </c>
      <c r="U692" s="2" t="s">
        <v>9</v>
      </c>
      <c r="V692" s="2" t="s">
        <v>10</v>
      </c>
      <c r="W692" s="2" t="s">
        <v>11</v>
      </c>
    </row>
    <row r="693" spans="1:23" ht="13.5" customHeight="1" x14ac:dyDescent="0.35">
      <c r="A693" s="2"/>
      <c r="B693" s="2"/>
      <c r="C693" s="2"/>
      <c r="D693" s="2"/>
      <c r="E693" s="2"/>
      <c r="F693" s="2"/>
      <c r="G693" s="2"/>
      <c r="H693" s="2"/>
      <c r="I693" s="2"/>
      <c r="J693" s="2"/>
      <c r="K693" s="2"/>
      <c r="M693" s="2"/>
      <c r="N693" s="2"/>
      <c r="O693" s="2"/>
      <c r="P693" s="2"/>
      <c r="Q693" s="2"/>
      <c r="R693" s="2"/>
      <c r="S693" s="2"/>
      <c r="T693" s="2"/>
      <c r="U693" s="2"/>
      <c r="V693" s="2"/>
      <c r="W693" s="2"/>
    </row>
    <row r="694" spans="1:23" ht="13.5" customHeight="1" x14ac:dyDescent="0.35">
      <c r="A694" s="2"/>
      <c r="B694" s="2"/>
      <c r="C694" s="2"/>
      <c r="D694" s="2"/>
      <c r="E694" s="2"/>
      <c r="F694" s="2"/>
      <c r="G694" s="2"/>
      <c r="H694" s="2"/>
      <c r="I694" s="2"/>
      <c r="J694" s="2"/>
      <c r="K694" s="2"/>
      <c r="M694" s="2"/>
      <c r="N694" s="2"/>
      <c r="O694" s="2"/>
      <c r="P694" s="2"/>
      <c r="Q694" s="2"/>
      <c r="R694" s="2"/>
      <c r="S694" s="2"/>
      <c r="T694" s="2"/>
      <c r="U694" s="2"/>
      <c r="V694" s="2"/>
      <c r="W694" s="2"/>
    </row>
    <row r="695" spans="1:23" ht="13.5" customHeight="1" x14ac:dyDescent="0.35">
      <c r="A695" s="2"/>
      <c r="B695" s="2"/>
      <c r="C695" s="2"/>
      <c r="D695" s="2"/>
      <c r="E695" s="2"/>
      <c r="F695" s="2"/>
      <c r="G695" s="2"/>
      <c r="H695" s="2"/>
      <c r="I695" s="2"/>
      <c r="J695" s="2"/>
      <c r="K695" s="2"/>
      <c r="M695" s="2"/>
      <c r="N695" s="2"/>
      <c r="O695" s="2"/>
      <c r="P695" s="2"/>
      <c r="Q695" s="2"/>
      <c r="R695" s="2"/>
      <c r="S695" s="2"/>
      <c r="T695" s="2"/>
      <c r="U695" s="2"/>
      <c r="V695" s="2"/>
      <c r="W695" s="2"/>
    </row>
    <row r="696" spans="1:23" ht="13.5" customHeight="1" x14ac:dyDescent="0.35">
      <c r="A696" s="2"/>
      <c r="B696" s="2"/>
      <c r="C696" s="2"/>
      <c r="D696" s="2"/>
      <c r="E696" s="2"/>
      <c r="F696" s="2"/>
      <c r="G696" s="2"/>
      <c r="H696" s="2"/>
      <c r="I696" s="2"/>
      <c r="J696" s="2"/>
      <c r="K696" s="2"/>
      <c r="M696" s="2"/>
      <c r="N696" s="2"/>
      <c r="O696" s="2"/>
      <c r="P696" s="2"/>
      <c r="Q696" s="2"/>
      <c r="R696" s="2"/>
      <c r="S696" s="2"/>
      <c r="T696" s="2"/>
      <c r="U696" s="2"/>
      <c r="V696" s="2"/>
      <c r="W696" s="2"/>
    </row>
    <row r="697" spans="1:23" ht="13.5" customHeight="1" x14ac:dyDescent="0.35">
      <c r="A697" s="2"/>
      <c r="B697" s="2"/>
      <c r="C697" s="2"/>
      <c r="D697" s="2"/>
      <c r="E697" s="2"/>
      <c r="F697" s="2"/>
      <c r="G697" s="2"/>
      <c r="H697" s="2"/>
      <c r="I697" s="2"/>
      <c r="J697" s="2"/>
      <c r="K697" s="2"/>
      <c r="M697" s="2"/>
      <c r="N697" s="2"/>
      <c r="O697" s="2"/>
      <c r="P697" s="2"/>
      <c r="Q697" s="2"/>
      <c r="R697" s="2"/>
      <c r="S697" s="2"/>
      <c r="T697" s="2"/>
      <c r="U697" s="2"/>
      <c r="V697" s="2"/>
      <c r="W697" s="2"/>
    </row>
    <row r="698" spans="1:23" ht="13.5" customHeight="1" x14ac:dyDescent="0.35">
      <c r="G698" s="2"/>
      <c r="H698" s="2"/>
      <c r="I698" s="2"/>
      <c r="J698" s="2"/>
      <c r="K698" s="2"/>
      <c r="S698" s="2"/>
      <c r="T698" s="2"/>
      <c r="U698" s="2"/>
      <c r="V698" s="2"/>
      <c r="W698" s="2"/>
    </row>
    <row r="699" spans="1:23" ht="13.5" customHeight="1" x14ac:dyDescent="0.35">
      <c r="G699" s="2"/>
      <c r="H699" s="2"/>
      <c r="I699" s="2"/>
      <c r="J699" s="2"/>
      <c r="K699" s="2"/>
      <c r="S699" s="2"/>
      <c r="T699" s="2"/>
      <c r="U699" s="2"/>
      <c r="V699" s="2"/>
      <c r="W699" s="2"/>
    </row>
    <row r="700" spans="1:23" ht="13.5" customHeight="1" x14ac:dyDescent="0.35">
      <c r="J700" s="2"/>
      <c r="K700" s="2"/>
      <c r="V700" s="2"/>
      <c r="W700" s="2"/>
    </row>
    <row r="701" spans="1:23" ht="13.5" customHeight="1" x14ac:dyDescent="0.35">
      <c r="J701" s="2"/>
      <c r="K701" s="2"/>
      <c r="V701" s="2"/>
      <c r="W701" s="2"/>
    </row>
    <row r="702" spans="1:23" ht="13.5" customHeight="1" x14ac:dyDescent="0.35"/>
    <row r="703" spans="1:23" ht="13.5" customHeight="1" x14ac:dyDescent="0.35">
      <c r="A703" s="1" t="str">
        <f>sections!B51</f>
        <v>MAN Rosie Rawiri</v>
      </c>
      <c r="M703" s="1" t="str">
        <f>sections!B52</f>
        <v>GERSA Victoria Heavey</v>
      </c>
    </row>
    <row r="704" spans="1:23" ht="13.5" customHeight="1" x14ac:dyDescent="0.35">
      <c r="A704" s="1" t="s">
        <v>0</v>
      </c>
      <c r="F704" s="1" t="s">
        <v>1</v>
      </c>
      <c r="I704" s="1" t="s">
        <v>119</v>
      </c>
      <c r="M704" s="1" t="s">
        <v>0</v>
      </c>
      <c r="R704" s="1" t="s">
        <v>1</v>
      </c>
      <c r="U704" s="1" t="s">
        <v>120</v>
      </c>
    </row>
    <row r="705" spans="1:23" ht="13.5" customHeight="1" x14ac:dyDescent="0.35">
      <c r="A705" s="1" t="s">
        <v>4</v>
      </c>
      <c r="B705" s="1" t="s">
        <v>5</v>
      </c>
      <c r="C705" s="1" t="s">
        <v>6</v>
      </c>
      <c r="D705" s="1" t="s">
        <v>7</v>
      </c>
      <c r="E705" s="1" t="s">
        <v>8</v>
      </c>
      <c r="F705" s="2">
        <v>64</v>
      </c>
      <c r="G705" s="2">
        <v>32</v>
      </c>
      <c r="H705" s="2">
        <v>16</v>
      </c>
      <c r="I705" s="2" t="s">
        <v>9</v>
      </c>
      <c r="J705" s="2" t="s">
        <v>10</v>
      </c>
      <c r="K705" s="2" t="s">
        <v>11</v>
      </c>
      <c r="M705" s="1" t="s">
        <v>5</v>
      </c>
      <c r="N705" s="1" t="s">
        <v>7</v>
      </c>
      <c r="O705" s="1" t="s">
        <v>4</v>
      </c>
      <c r="P705" s="1" t="s">
        <v>6</v>
      </c>
      <c r="Q705" s="1" t="s">
        <v>12</v>
      </c>
      <c r="R705" s="2">
        <v>64</v>
      </c>
      <c r="S705" s="2">
        <v>32</v>
      </c>
      <c r="T705" s="2">
        <v>16</v>
      </c>
      <c r="U705" s="2" t="s">
        <v>9</v>
      </c>
      <c r="V705" s="2" t="s">
        <v>10</v>
      </c>
      <c r="W705" s="2" t="s">
        <v>11</v>
      </c>
    </row>
    <row r="706" spans="1:23" ht="13.5" customHeight="1" x14ac:dyDescent="0.35">
      <c r="A706" s="2"/>
      <c r="B706" s="2"/>
      <c r="C706" s="2"/>
      <c r="D706" s="2"/>
      <c r="E706" s="2"/>
      <c r="F706" s="2"/>
      <c r="G706" s="2"/>
      <c r="H706" s="2"/>
      <c r="I706" s="2"/>
      <c r="J706" s="2"/>
      <c r="K706" s="2"/>
      <c r="M706" s="2"/>
      <c r="N706" s="2"/>
      <c r="O706" s="2"/>
      <c r="P706" s="2"/>
      <c r="Q706" s="2"/>
      <c r="R706" s="2"/>
      <c r="S706" s="2"/>
      <c r="T706" s="2"/>
      <c r="U706" s="2"/>
      <c r="V706" s="2"/>
      <c r="W706" s="2"/>
    </row>
    <row r="707" spans="1:23" ht="13.5" customHeight="1" x14ac:dyDescent="0.35">
      <c r="A707" s="2"/>
      <c r="B707" s="2"/>
      <c r="C707" s="2"/>
      <c r="D707" s="2"/>
      <c r="E707" s="2"/>
      <c r="F707" s="2"/>
      <c r="G707" s="2"/>
      <c r="H707" s="2"/>
      <c r="I707" s="2"/>
      <c r="J707" s="2"/>
      <c r="K707" s="2"/>
      <c r="M707" s="2"/>
      <c r="N707" s="2"/>
      <c r="O707" s="2"/>
      <c r="P707" s="2"/>
      <c r="Q707" s="2"/>
      <c r="R707" s="2"/>
      <c r="S707" s="2"/>
      <c r="T707" s="2"/>
      <c r="U707" s="2"/>
      <c r="V707" s="2"/>
      <c r="W707" s="2"/>
    </row>
    <row r="708" spans="1:23" ht="13.5" customHeight="1" x14ac:dyDescent="0.35">
      <c r="A708" s="2"/>
      <c r="B708" s="2"/>
      <c r="C708" s="2"/>
      <c r="D708" s="2"/>
      <c r="E708" s="2"/>
      <c r="F708" s="2"/>
      <c r="G708" s="2"/>
      <c r="H708" s="2"/>
      <c r="I708" s="2"/>
      <c r="J708" s="2"/>
      <c r="K708" s="2"/>
      <c r="M708" s="2"/>
      <c r="N708" s="2"/>
      <c r="O708" s="2"/>
      <c r="P708" s="2"/>
      <c r="Q708" s="2"/>
      <c r="R708" s="2"/>
      <c r="S708" s="2"/>
      <c r="T708" s="2"/>
      <c r="U708" s="2"/>
      <c r="V708" s="2"/>
      <c r="W708" s="2"/>
    </row>
    <row r="709" spans="1:23" ht="13.5" customHeight="1" x14ac:dyDescent="0.35">
      <c r="A709" s="2"/>
      <c r="B709" s="2"/>
      <c r="C709" s="2"/>
      <c r="D709" s="2"/>
      <c r="E709" s="2"/>
      <c r="F709" s="2"/>
      <c r="G709" s="2"/>
      <c r="H709" s="2"/>
      <c r="I709" s="2"/>
      <c r="J709" s="2"/>
      <c r="K709" s="2"/>
      <c r="M709" s="2"/>
      <c r="N709" s="2"/>
      <c r="O709" s="2"/>
      <c r="P709" s="2"/>
      <c r="Q709" s="2"/>
      <c r="R709" s="2"/>
      <c r="S709" s="2"/>
      <c r="T709" s="2"/>
      <c r="U709" s="2"/>
      <c r="V709" s="2"/>
      <c r="W709" s="2"/>
    </row>
    <row r="710" spans="1:23" ht="13.5" customHeight="1" x14ac:dyDescent="0.35">
      <c r="A710" s="2"/>
      <c r="B710" s="2"/>
      <c r="C710" s="2"/>
      <c r="D710" s="2"/>
      <c r="E710" s="2"/>
      <c r="F710" s="2"/>
      <c r="G710" s="2"/>
      <c r="H710" s="2"/>
      <c r="I710" s="2"/>
      <c r="J710" s="2"/>
      <c r="K710" s="2"/>
      <c r="M710" s="2"/>
      <c r="N710" s="2"/>
      <c r="O710" s="2"/>
      <c r="P710" s="2"/>
      <c r="Q710" s="2"/>
      <c r="R710" s="2"/>
      <c r="S710" s="2"/>
      <c r="T710" s="2"/>
      <c r="U710" s="2"/>
      <c r="V710" s="2"/>
      <c r="W710" s="2"/>
    </row>
    <row r="711" spans="1:23" ht="13.5" customHeight="1" x14ac:dyDescent="0.35">
      <c r="G711" s="2"/>
      <c r="H711" s="2"/>
      <c r="I711" s="2"/>
      <c r="J711" s="2"/>
      <c r="K711" s="2"/>
      <c r="S711" s="2"/>
      <c r="T711" s="2"/>
      <c r="U711" s="2"/>
      <c r="V711" s="2"/>
      <c r="W711" s="2"/>
    </row>
    <row r="712" spans="1:23" ht="13.5" customHeight="1" x14ac:dyDescent="0.35">
      <c r="G712" s="2"/>
      <c r="H712" s="2"/>
      <c r="I712" s="2"/>
      <c r="J712" s="2"/>
      <c r="K712" s="2"/>
      <c r="S712" s="2"/>
      <c r="T712" s="2"/>
      <c r="U712" s="2"/>
      <c r="V712" s="2"/>
      <c r="W712" s="2"/>
    </row>
    <row r="713" spans="1:23" ht="13.5" customHeight="1" x14ac:dyDescent="0.35">
      <c r="J713" s="2"/>
      <c r="K713" s="2"/>
      <c r="V713" s="2"/>
      <c r="W713" s="2"/>
    </row>
    <row r="714" spans="1:23" ht="13.5" customHeight="1" x14ac:dyDescent="0.35">
      <c r="J714" s="2"/>
      <c r="K714" s="2"/>
      <c r="V714" s="2"/>
      <c r="W714" s="2"/>
    </row>
    <row r="715" spans="1:23" ht="13.5" customHeight="1" x14ac:dyDescent="0.35"/>
    <row r="716" spans="1:23" ht="13.5" customHeight="1" x14ac:dyDescent="0.35">
      <c r="A716" s="1" t="str">
        <f>sections!B53</f>
        <v>INV Wendy Stevens</v>
      </c>
      <c r="M716" s="1" t="str">
        <f>sections!B54</f>
        <v>OTA Tina Bartlett</v>
      </c>
    </row>
    <row r="717" spans="1:23" ht="13.5" customHeight="1" x14ac:dyDescent="0.35">
      <c r="A717" s="1" t="s">
        <v>0</v>
      </c>
      <c r="F717" s="1" t="s">
        <v>1</v>
      </c>
      <c r="I717" s="1" t="s">
        <v>121</v>
      </c>
      <c r="M717" s="1" t="s">
        <v>0</v>
      </c>
      <c r="R717" s="1" t="s">
        <v>1</v>
      </c>
      <c r="U717" s="1" t="s">
        <v>122</v>
      </c>
    </row>
    <row r="718" spans="1:23" ht="13.5" customHeight="1" x14ac:dyDescent="0.35">
      <c r="A718" s="1" t="s">
        <v>6</v>
      </c>
      <c r="B718" s="1" t="s">
        <v>8</v>
      </c>
      <c r="C718" s="1" t="s">
        <v>5</v>
      </c>
      <c r="D718" s="1" t="s">
        <v>12</v>
      </c>
      <c r="E718" s="1" t="s">
        <v>4</v>
      </c>
      <c r="F718" s="2">
        <v>64</v>
      </c>
      <c r="G718" s="2">
        <v>32</v>
      </c>
      <c r="H718" s="2">
        <v>16</v>
      </c>
      <c r="I718" s="2" t="s">
        <v>9</v>
      </c>
      <c r="J718" s="2" t="s">
        <v>10</v>
      </c>
      <c r="K718" s="2" t="s">
        <v>11</v>
      </c>
      <c r="M718" s="1" t="s">
        <v>7</v>
      </c>
      <c r="N718" s="1" t="s">
        <v>4</v>
      </c>
      <c r="O718" s="1" t="s">
        <v>12</v>
      </c>
      <c r="P718" s="1" t="s">
        <v>8</v>
      </c>
      <c r="Q718" s="1" t="s">
        <v>5</v>
      </c>
      <c r="R718" s="2">
        <v>64</v>
      </c>
      <c r="S718" s="2">
        <v>32</v>
      </c>
      <c r="T718" s="2">
        <v>16</v>
      </c>
      <c r="U718" s="2" t="s">
        <v>9</v>
      </c>
      <c r="V718" s="2" t="s">
        <v>10</v>
      </c>
      <c r="W718" s="2" t="s">
        <v>11</v>
      </c>
    </row>
    <row r="719" spans="1:23" ht="13.5" customHeight="1" x14ac:dyDescent="0.35">
      <c r="A719" s="2"/>
      <c r="B719" s="2"/>
      <c r="C719" s="2"/>
      <c r="D719" s="2"/>
      <c r="E719" s="2"/>
      <c r="F719" s="2"/>
      <c r="G719" s="2"/>
      <c r="H719" s="2"/>
      <c r="I719" s="2"/>
      <c r="J719" s="2"/>
      <c r="K719" s="2"/>
      <c r="M719" s="2"/>
      <c r="N719" s="2"/>
      <c r="O719" s="2"/>
      <c r="P719" s="2"/>
      <c r="Q719" s="2"/>
      <c r="R719" s="2"/>
      <c r="S719" s="2"/>
      <c r="T719" s="2"/>
      <c r="U719" s="2"/>
      <c r="V719" s="2"/>
      <c r="W719" s="2"/>
    </row>
    <row r="720" spans="1:23" ht="13.5" customHeight="1" x14ac:dyDescent="0.35">
      <c r="A720" s="2"/>
      <c r="B720" s="2"/>
      <c r="C720" s="2"/>
      <c r="D720" s="2"/>
      <c r="E720" s="2"/>
      <c r="F720" s="2"/>
      <c r="G720" s="2"/>
      <c r="H720" s="2"/>
      <c r="I720" s="2"/>
      <c r="J720" s="2"/>
      <c r="K720" s="2"/>
      <c r="M720" s="2"/>
      <c r="N720" s="2"/>
      <c r="O720" s="2"/>
      <c r="P720" s="2"/>
      <c r="Q720" s="2"/>
      <c r="R720" s="2"/>
      <c r="S720" s="2"/>
      <c r="T720" s="2"/>
      <c r="U720" s="2"/>
      <c r="V720" s="2"/>
      <c r="W720" s="2"/>
    </row>
    <row r="721" spans="1:23" ht="13.5" customHeight="1" x14ac:dyDescent="0.35">
      <c r="A721" s="2"/>
      <c r="B721" s="2"/>
      <c r="C721" s="2"/>
      <c r="D721" s="2"/>
      <c r="E721" s="2"/>
      <c r="F721" s="2"/>
      <c r="G721" s="2"/>
      <c r="H721" s="2"/>
      <c r="I721" s="2"/>
      <c r="J721" s="2"/>
      <c r="K721" s="2"/>
      <c r="M721" s="2"/>
      <c r="N721" s="2"/>
      <c r="O721" s="2"/>
      <c r="P721" s="2"/>
      <c r="Q721" s="2"/>
      <c r="R721" s="2"/>
      <c r="S721" s="2"/>
      <c r="T721" s="2"/>
      <c r="U721" s="2"/>
      <c r="V721" s="2"/>
      <c r="W721" s="2"/>
    </row>
    <row r="722" spans="1:23" ht="13.5" customHeight="1" x14ac:dyDescent="0.35">
      <c r="A722" s="2"/>
      <c r="B722" s="2"/>
      <c r="C722" s="2"/>
      <c r="D722" s="2"/>
      <c r="E722" s="2"/>
      <c r="F722" s="2"/>
      <c r="G722" s="2"/>
      <c r="H722" s="2"/>
      <c r="I722" s="2"/>
      <c r="J722" s="2"/>
      <c r="K722" s="2"/>
      <c r="M722" s="2"/>
      <c r="N722" s="2"/>
      <c r="O722" s="2"/>
      <c r="P722" s="2"/>
      <c r="Q722" s="2"/>
      <c r="R722" s="2"/>
      <c r="S722" s="2"/>
      <c r="T722" s="2"/>
      <c r="U722" s="2"/>
      <c r="V722" s="2"/>
      <c r="W722" s="2"/>
    </row>
    <row r="723" spans="1:23" ht="13.5" customHeight="1" x14ac:dyDescent="0.35">
      <c r="A723" s="2"/>
      <c r="B723" s="2"/>
      <c r="C723" s="2"/>
      <c r="D723" s="2"/>
      <c r="E723" s="2"/>
      <c r="F723" s="2"/>
      <c r="G723" s="2"/>
      <c r="H723" s="2"/>
      <c r="I723" s="2"/>
      <c r="J723" s="2"/>
      <c r="K723" s="2"/>
      <c r="M723" s="2"/>
      <c r="N723" s="2"/>
      <c r="O723" s="2"/>
      <c r="P723" s="2"/>
      <c r="Q723" s="2"/>
      <c r="R723" s="2"/>
      <c r="S723" s="2"/>
      <c r="T723" s="2"/>
      <c r="U723" s="2"/>
      <c r="V723" s="2"/>
      <c r="W723" s="2"/>
    </row>
    <row r="724" spans="1:23" ht="13.5" customHeight="1" x14ac:dyDescent="0.35">
      <c r="G724" s="2"/>
      <c r="H724" s="2"/>
      <c r="I724" s="2"/>
      <c r="J724" s="2"/>
      <c r="K724" s="2"/>
      <c r="S724" s="2"/>
      <c r="T724" s="2"/>
      <c r="U724" s="2"/>
      <c r="V724" s="2"/>
      <c r="W724" s="2"/>
    </row>
    <row r="725" spans="1:23" ht="13.5" customHeight="1" x14ac:dyDescent="0.35">
      <c r="G725" s="2"/>
      <c r="H725" s="2"/>
      <c r="I725" s="2"/>
      <c r="J725" s="2"/>
      <c r="K725" s="2"/>
      <c r="S725" s="2"/>
      <c r="T725" s="2"/>
      <c r="U725" s="2"/>
      <c r="V725" s="2"/>
      <c r="W725" s="2"/>
    </row>
    <row r="726" spans="1:23" ht="13.5" customHeight="1" x14ac:dyDescent="0.35">
      <c r="J726" s="2"/>
      <c r="K726" s="2"/>
      <c r="V726" s="2"/>
      <c r="W726" s="2"/>
    </row>
    <row r="727" spans="1:23" ht="13.5" customHeight="1" x14ac:dyDescent="0.35">
      <c r="J727" s="2"/>
      <c r="K727" s="2"/>
      <c r="V727" s="2"/>
      <c r="W727" s="2"/>
    </row>
    <row r="728" spans="1:23" ht="13.5" customHeight="1" x14ac:dyDescent="0.35"/>
    <row r="729" spans="1:23" ht="13.5" customHeight="1" x14ac:dyDescent="0.35">
      <c r="A729" s="1" t="str">
        <f>sections!B55</f>
        <v>HOR Corrina Davis</v>
      </c>
      <c r="M729" s="1" t="str">
        <f>sections!B56</f>
        <v>OTK Lil Takiwa</v>
      </c>
    </row>
    <row r="730" spans="1:23" ht="13.5" customHeight="1" x14ac:dyDescent="0.35">
      <c r="A730" s="1" t="s">
        <v>0</v>
      </c>
      <c r="F730" s="1" t="s">
        <v>1</v>
      </c>
      <c r="I730" s="1" t="s">
        <v>123</v>
      </c>
      <c r="M730" s="1" t="s">
        <v>0</v>
      </c>
      <c r="R730" s="1" t="s">
        <v>1</v>
      </c>
      <c r="U730" s="1" t="s">
        <v>124</v>
      </c>
    </row>
    <row r="731" spans="1:23" ht="13.5" customHeight="1" x14ac:dyDescent="0.35">
      <c r="A731" s="1" t="s">
        <v>8</v>
      </c>
      <c r="B731" s="1" t="s">
        <v>12</v>
      </c>
      <c r="C731" s="1" t="s">
        <v>7</v>
      </c>
      <c r="D731" s="1" t="s">
        <v>4</v>
      </c>
      <c r="E731" s="1" t="s">
        <v>6</v>
      </c>
      <c r="F731" s="2">
        <v>64</v>
      </c>
      <c r="G731" s="2">
        <v>32</v>
      </c>
      <c r="H731" s="2">
        <v>16</v>
      </c>
      <c r="I731" s="2" t="s">
        <v>9</v>
      </c>
      <c r="J731" s="2" t="s">
        <v>10</v>
      </c>
      <c r="K731" s="2" t="s">
        <v>11</v>
      </c>
      <c r="M731" s="1" t="s">
        <v>12</v>
      </c>
      <c r="N731" s="1" t="s">
        <v>6</v>
      </c>
      <c r="O731" s="1" t="s">
        <v>8</v>
      </c>
      <c r="P731" s="1" t="s">
        <v>5</v>
      </c>
      <c r="Q731" s="1" t="s">
        <v>7</v>
      </c>
      <c r="R731" s="2">
        <v>64</v>
      </c>
      <c r="S731" s="2">
        <v>32</v>
      </c>
      <c r="T731" s="2">
        <v>16</v>
      </c>
      <c r="U731" s="2" t="s">
        <v>9</v>
      </c>
      <c r="V731" s="2" t="s">
        <v>10</v>
      </c>
      <c r="W731" s="2" t="s">
        <v>11</v>
      </c>
    </row>
    <row r="732" spans="1:23" ht="13.5" customHeight="1" x14ac:dyDescent="0.35">
      <c r="A732" s="2"/>
      <c r="B732" s="2"/>
      <c r="C732" s="2"/>
      <c r="D732" s="2"/>
      <c r="E732" s="2"/>
      <c r="F732" s="2"/>
      <c r="G732" s="2"/>
      <c r="H732" s="2"/>
      <c r="I732" s="2"/>
      <c r="J732" s="2"/>
      <c r="K732" s="2"/>
      <c r="M732" s="2"/>
      <c r="N732" s="2"/>
      <c r="O732" s="2"/>
      <c r="P732" s="2"/>
      <c r="Q732" s="2"/>
      <c r="R732" s="2"/>
      <c r="S732" s="2"/>
      <c r="T732" s="2"/>
      <c r="U732" s="2"/>
      <c r="V732" s="2"/>
      <c r="W732" s="2"/>
    </row>
    <row r="733" spans="1:23" ht="13.5" customHeight="1" x14ac:dyDescent="0.35">
      <c r="A733" s="2"/>
      <c r="B733" s="2"/>
      <c r="C733" s="2"/>
      <c r="D733" s="2"/>
      <c r="E733" s="2"/>
      <c r="F733" s="2"/>
      <c r="G733" s="2"/>
      <c r="H733" s="2"/>
      <c r="I733" s="2"/>
      <c r="J733" s="2"/>
      <c r="K733" s="2"/>
      <c r="M733" s="2"/>
      <c r="N733" s="2"/>
      <c r="O733" s="2"/>
      <c r="P733" s="2"/>
      <c r="Q733" s="2"/>
      <c r="R733" s="2"/>
      <c r="S733" s="2"/>
      <c r="T733" s="2"/>
      <c r="U733" s="2"/>
      <c r="V733" s="2"/>
      <c r="W733" s="2"/>
    </row>
    <row r="734" spans="1:23" ht="13.5" customHeight="1" x14ac:dyDescent="0.35">
      <c r="A734" s="2"/>
      <c r="B734" s="2"/>
      <c r="C734" s="2"/>
      <c r="D734" s="2"/>
      <c r="E734" s="2"/>
      <c r="F734" s="2"/>
      <c r="G734" s="2"/>
      <c r="H734" s="2"/>
      <c r="I734" s="2"/>
      <c r="J734" s="2"/>
      <c r="K734" s="2"/>
      <c r="M734" s="2"/>
      <c r="N734" s="2"/>
      <c r="O734" s="2"/>
      <c r="P734" s="2"/>
      <c r="Q734" s="2"/>
      <c r="R734" s="2"/>
      <c r="S734" s="2"/>
      <c r="T734" s="2"/>
      <c r="U734" s="2"/>
      <c r="V734" s="2"/>
      <c r="W734" s="2"/>
    </row>
    <row r="735" spans="1:23" ht="13.5" customHeight="1" x14ac:dyDescent="0.35">
      <c r="A735" s="2"/>
      <c r="B735" s="2"/>
      <c r="C735" s="2"/>
      <c r="D735" s="2"/>
      <c r="E735" s="2"/>
      <c r="F735" s="2"/>
      <c r="G735" s="2"/>
      <c r="H735" s="2"/>
      <c r="I735" s="2"/>
      <c r="J735" s="2"/>
      <c r="K735" s="2"/>
      <c r="M735" s="2"/>
      <c r="N735" s="2"/>
      <c r="O735" s="2"/>
      <c r="P735" s="2"/>
      <c r="Q735" s="2"/>
      <c r="R735" s="2"/>
      <c r="S735" s="2"/>
      <c r="T735" s="2"/>
      <c r="U735" s="2"/>
      <c r="V735" s="2"/>
      <c r="W735" s="2"/>
    </row>
    <row r="736" spans="1:23" ht="13.5" customHeight="1" x14ac:dyDescent="0.35">
      <c r="A736" s="2"/>
      <c r="B736" s="2"/>
      <c r="C736" s="2"/>
      <c r="D736" s="2"/>
      <c r="E736" s="2"/>
      <c r="F736" s="2"/>
      <c r="G736" s="2"/>
      <c r="H736" s="2"/>
      <c r="I736" s="2"/>
      <c r="J736" s="2"/>
      <c r="K736" s="2"/>
      <c r="M736" s="2"/>
      <c r="N736" s="2"/>
      <c r="O736" s="2"/>
      <c r="P736" s="2"/>
      <c r="Q736" s="2"/>
      <c r="R736" s="2"/>
      <c r="S736" s="2"/>
      <c r="T736" s="2"/>
      <c r="U736" s="2"/>
      <c r="V736" s="2"/>
      <c r="W736" s="2"/>
    </row>
    <row r="737" spans="1:23" ht="13.5" customHeight="1" x14ac:dyDescent="0.35">
      <c r="G737" s="2"/>
      <c r="H737" s="2"/>
      <c r="I737" s="2"/>
      <c r="J737" s="2"/>
      <c r="K737" s="2"/>
      <c r="S737" s="2"/>
      <c r="T737" s="2"/>
      <c r="U737" s="2"/>
      <c r="V737" s="2"/>
      <c r="W737" s="2"/>
    </row>
    <row r="738" spans="1:23" ht="13.5" customHeight="1" x14ac:dyDescent="0.35">
      <c r="G738" s="2"/>
      <c r="H738" s="2"/>
      <c r="I738" s="2"/>
      <c r="J738" s="2"/>
      <c r="K738" s="2"/>
      <c r="S738" s="2"/>
      <c r="T738" s="2"/>
      <c r="U738" s="2"/>
      <c r="V738" s="2"/>
      <c r="W738" s="2"/>
    </row>
    <row r="739" spans="1:23" ht="13.5" customHeight="1" x14ac:dyDescent="0.35">
      <c r="J739" s="2"/>
      <c r="K739" s="2"/>
      <c r="V739" s="2"/>
      <c r="W739" s="2"/>
    </row>
    <row r="740" spans="1:23" ht="13.5" customHeight="1" x14ac:dyDescent="0.35">
      <c r="J740" s="2"/>
      <c r="K740" s="2"/>
      <c r="V740" s="2"/>
      <c r="W740" s="2"/>
    </row>
    <row r="741" spans="1:23" ht="13.5" customHeight="1" x14ac:dyDescent="0.35"/>
    <row r="742" spans="1:23" ht="13.5" customHeight="1" x14ac:dyDescent="0.35">
      <c r="A742" s="1" t="str">
        <f>sections!D51</f>
        <v>TOK Wendy Cook</v>
      </c>
      <c r="M742" s="1" t="str">
        <f>sections!D52</f>
        <v>RIC Kerry Ashbrook</v>
      </c>
    </row>
    <row r="743" spans="1:23" ht="13.5" customHeight="1" x14ac:dyDescent="0.35">
      <c r="A743" s="1" t="s">
        <v>0</v>
      </c>
      <c r="F743" s="1" t="s">
        <v>1</v>
      </c>
      <c r="I743" s="1" t="s">
        <v>125</v>
      </c>
      <c r="M743" s="1" t="s">
        <v>0</v>
      </c>
      <c r="R743" s="1" t="s">
        <v>1</v>
      </c>
      <c r="U743" s="1" t="s">
        <v>126</v>
      </c>
    </row>
    <row r="744" spans="1:23" ht="13.5" customHeight="1" x14ac:dyDescent="0.35">
      <c r="A744" s="1" t="s">
        <v>4</v>
      </c>
      <c r="B744" s="1" t="s">
        <v>5</v>
      </c>
      <c r="C744" s="1" t="s">
        <v>6</v>
      </c>
      <c r="D744" s="1" t="s">
        <v>7</v>
      </c>
      <c r="E744" s="1" t="s">
        <v>8</v>
      </c>
      <c r="F744" s="2">
        <v>64</v>
      </c>
      <c r="G744" s="2">
        <v>32</v>
      </c>
      <c r="H744" s="2">
        <v>16</v>
      </c>
      <c r="I744" s="2" t="s">
        <v>9</v>
      </c>
      <c r="J744" s="2" t="s">
        <v>10</v>
      </c>
      <c r="K744" s="2" t="s">
        <v>11</v>
      </c>
      <c r="M744" s="1" t="s">
        <v>5</v>
      </c>
      <c r="N744" s="1" t="s">
        <v>7</v>
      </c>
      <c r="O744" s="1" t="s">
        <v>4</v>
      </c>
      <c r="P744" s="1" t="s">
        <v>6</v>
      </c>
      <c r="Q744" s="1" t="s">
        <v>12</v>
      </c>
      <c r="R744" s="2">
        <v>64</v>
      </c>
      <c r="S744" s="2">
        <v>32</v>
      </c>
      <c r="T744" s="2">
        <v>16</v>
      </c>
      <c r="U744" s="2" t="s">
        <v>9</v>
      </c>
      <c r="V744" s="2" t="s">
        <v>10</v>
      </c>
      <c r="W744" s="2" t="s">
        <v>11</v>
      </c>
    </row>
    <row r="745" spans="1:23" ht="13.5" customHeight="1" x14ac:dyDescent="0.35">
      <c r="A745" s="2"/>
      <c r="B745" s="2"/>
      <c r="C745" s="2"/>
      <c r="D745" s="2"/>
      <c r="E745" s="2"/>
      <c r="F745" s="2"/>
      <c r="G745" s="2"/>
      <c r="H745" s="2"/>
      <c r="I745" s="2"/>
      <c r="J745" s="2"/>
      <c r="K745" s="2"/>
      <c r="M745" s="2"/>
      <c r="N745" s="2"/>
      <c r="O745" s="2"/>
      <c r="P745" s="2"/>
      <c r="Q745" s="2"/>
      <c r="R745" s="2"/>
      <c r="S745" s="2"/>
      <c r="T745" s="2"/>
      <c r="U745" s="2"/>
      <c r="V745" s="2"/>
      <c r="W745" s="2"/>
    </row>
    <row r="746" spans="1:23" ht="13.5" customHeight="1" x14ac:dyDescent="0.35">
      <c r="A746" s="2"/>
      <c r="B746" s="2"/>
      <c r="C746" s="2"/>
      <c r="D746" s="2"/>
      <c r="E746" s="2"/>
      <c r="F746" s="2"/>
      <c r="G746" s="2"/>
      <c r="H746" s="2"/>
      <c r="I746" s="2"/>
      <c r="J746" s="2"/>
      <c r="K746" s="2"/>
      <c r="M746" s="2"/>
      <c r="N746" s="2"/>
      <c r="O746" s="2"/>
      <c r="P746" s="2"/>
      <c r="Q746" s="2"/>
      <c r="R746" s="2"/>
      <c r="S746" s="2"/>
      <c r="T746" s="2"/>
      <c r="U746" s="2"/>
      <c r="V746" s="2"/>
      <c r="W746" s="2"/>
    </row>
    <row r="747" spans="1:23" ht="13.5" customHeight="1" x14ac:dyDescent="0.35">
      <c r="A747" s="2"/>
      <c r="B747" s="2"/>
      <c r="C747" s="2"/>
      <c r="D747" s="2"/>
      <c r="E747" s="2"/>
      <c r="F747" s="2"/>
      <c r="G747" s="2"/>
      <c r="H747" s="2"/>
      <c r="I747" s="2"/>
      <c r="J747" s="2"/>
      <c r="K747" s="2"/>
      <c r="M747" s="2"/>
      <c r="N747" s="2"/>
      <c r="O747" s="2"/>
      <c r="P747" s="2"/>
      <c r="Q747" s="2"/>
      <c r="R747" s="2"/>
      <c r="S747" s="2"/>
      <c r="T747" s="2"/>
      <c r="U747" s="2"/>
      <c r="V747" s="2"/>
      <c r="W747" s="2"/>
    </row>
    <row r="748" spans="1:23" ht="13.5" customHeight="1" x14ac:dyDescent="0.35">
      <c r="A748" s="2"/>
      <c r="B748" s="2"/>
      <c r="C748" s="2"/>
      <c r="D748" s="2"/>
      <c r="E748" s="2"/>
      <c r="F748" s="2"/>
      <c r="G748" s="2"/>
      <c r="H748" s="2"/>
      <c r="I748" s="2"/>
      <c r="J748" s="2"/>
      <c r="K748" s="2"/>
      <c r="M748" s="2"/>
      <c r="N748" s="2"/>
      <c r="O748" s="2"/>
      <c r="P748" s="2"/>
      <c r="Q748" s="2"/>
      <c r="R748" s="2"/>
      <c r="S748" s="2"/>
      <c r="T748" s="2"/>
      <c r="U748" s="2"/>
      <c r="V748" s="2"/>
      <c r="W748" s="2"/>
    </row>
    <row r="749" spans="1:23" ht="13.5" customHeight="1" x14ac:dyDescent="0.35">
      <c r="A749" s="2"/>
      <c r="B749" s="2"/>
      <c r="C749" s="2"/>
      <c r="D749" s="2"/>
      <c r="E749" s="2"/>
      <c r="F749" s="2"/>
      <c r="G749" s="2"/>
      <c r="H749" s="2"/>
      <c r="I749" s="2"/>
      <c r="J749" s="2"/>
      <c r="K749" s="2"/>
      <c r="M749" s="2"/>
      <c r="N749" s="2"/>
      <c r="O749" s="2"/>
      <c r="P749" s="2"/>
      <c r="Q749" s="2"/>
      <c r="R749" s="2"/>
      <c r="S749" s="2"/>
      <c r="T749" s="2"/>
      <c r="U749" s="2"/>
      <c r="V749" s="2"/>
      <c r="W749" s="2"/>
    </row>
    <row r="750" spans="1:23" ht="13.5" customHeight="1" x14ac:dyDescent="0.35">
      <c r="G750" s="2"/>
      <c r="H750" s="2"/>
      <c r="I750" s="2"/>
      <c r="J750" s="2"/>
      <c r="K750" s="2"/>
      <c r="S750" s="2"/>
      <c r="T750" s="2"/>
      <c r="U750" s="2"/>
      <c r="V750" s="2"/>
      <c r="W750" s="2"/>
    </row>
    <row r="751" spans="1:23" ht="13.5" customHeight="1" x14ac:dyDescent="0.35">
      <c r="G751" s="2"/>
      <c r="H751" s="2"/>
      <c r="I751" s="2"/>
      <c r="J751" s="2"/>
      <c r="K751" s="2"/>
      <c r="S751" s="2"/>
      <c r="T751" s="2"/>
      <c r="U751" s="2"/>
      <c r="V751" s="2"/>
      <c r="W751" s="2"/>
    </row>
    <row r="752" spans="1:23" ht="13.5" customHeight="1" x14ac:dyDescent="0.35">
      <c r="J752" s="2"/>
      <c r="K752" s="2"/>
      <c r="V752" s="2"/>
      <c r="W752" s="2"/>
    </row>
    <row r="753" spans="1:23" ht="13.5" customHeight="1" x14ac:dyDescent="0.35">
      <c r="J753" s="2"/>
      <c r="K753" s="2"/>
      <c r="V753" s="2"/>
      <c r="W753" s="2"/>
    </row>
    <row r="754" spans="1:23" ht="13.5" customHeight="1" x14ac:dyDescent="0.35"/>
    <row r="755" spans="1:23" ht="13.5" customHeight="1" x14ac:dyDescent="0.35">
      <c r="A755" s="1" t="str">
        <f>sections!D53</f>
        <v>MAN Heihera Rehu Brown</v>
      </c>
      <c r="M755" s="1" t="str">
        <f>sections!D54</f>
        <v>GERSA Tee Simon</v>
      </c>
    </row>
    <row r="756" spans="1:23" ht="13.5" customHeight="1" x14ac:dyDescent="0.35">
      <c r="A756" s="1" t="s">
        <v>0</v>
      </c>
      <c r="F756" s="1" t="s">
        <v>1</v>
      </c>
      <c r="I756" s="1" t="s">
        <v>127</v>
      </c>
      <c r="M756" s="1" t="s">
        <v>0</v>
      </c>
      <c r="R756" s="1" t="s">
        <v>1</v>
      </c>
      <c r="U756" s="1" t="s">
        <v>128</v>
      </c>
    </row>
    <row r="757" spans="1:23" ht="13.5" customHeight="1" x14ac:dyDescent="0.35">
      <c r="A757" s="1" t="s">
        <v>6</v>
      </c>
      <c r="B757" s="1" t="s">
        <v>8</v>
      </c>
      <c r="C757" s="1" t="s">
        <v>5</v>
      </c>
      <c r="D757" s="1" t="s">
        <v>12</v>
      </c>
      <c r="E757" s="1" t="s">
        <v>4</v>
      </c>
      <c r="F757" s="2">
        <v>64</v>
      </c>
      <c r="G757" s="2">
        <v>32</v>
      </c>
      <c r="H757" s="2">
        <v>16</v>
      </c>
      <c r="I757" s="2" t="s">
        <v>9</v>
      </c>
      <c r="J757" s="2" t="s">
        <v>10</v>
      </c>
      <c r="K757" s="2" t="s">
        <v>11</v>
      </c>
      <c r="M757" s="1" t="s">
        <v>7</v>
      </c>
      <c r="N757" s="1" t="s">
        <v>4</v>
      </c>
      <c r="O757" s="1" t="s">
        <v>12</v>
      </c>
      <c r="P757" s="1" t="s">
        <v>8</v>
      </c>
      <c r="Q757" s="1" t="s">
        <v>5</v>
      </c>
      <c r="R757" s="2">
        <v>64</v>
      </c>
      <c r="S757" s="2">
        <v>32</v>
      </c>
      <c r="T757" s="2">
        <v>16</v>
      </c>
      <c r="U757" s="2" t="s">
        <v>9</v>
      </c>
      <c r="V757" s="2" t="s">
        <v>10</v>
      </c>
      <c r="W757" s="2" t="s">
        <v>11</v>
      </c>
    </row>
    <row r="758" spans="1:23" ht="13.5" customHeight="1" x14ac:dyDescent="0.35">
      <c r="A758" s="2"/>
      <c r="B758" s="2"/>
      <c r="C758" s="2"/>
      <c r="D758" s="2"/>
      <c r="E758" s="2"/>
      <c r="F758" s="2"/>
      <c r="G758" s="2"/>
      <c r="H758" s="2"/>
      <c r="I758" s="2"/>
      <c r="J758" s="2"/>
      <c r="K758" s="2"/>
      <c r="M758" s="2"/>
      <c r="N758" s="2"/>
      <c r="O758" s="2"/>
      <c r="P758" s="2"/>
      <c r="Q758" s="2"/>
      <c r="R758" s="2"/>
      <c r="S758" s="2"/>
      <c r="T758" s="2"/>
      <c r="U758" s="2"/>
      <c r="V758" s="2"/>
      <c r="W758" s="2"/>
    </row>
    <row r="759" spans="1:23" ht="13.5" customHeight="1" x14ac:dyDescent="0.35">
      <c r="A759" s="2"/>
      <c r="B759" s="2"/>
      <c r="C759" s="2"/>
      <c r="D759" s="2"/>
      <c r="E759" s="2"/>
      <c r="F759" s="2"/>
      <c r="G759" s="2"/>
      <c r="H759" s="2"/>
      <c r="I759" s="2"/>
      <c r="J759" s="2"/>
      <c r="K759" s="2"/>
      <c r="M759" s="2"/>
      <c r="N759" s="2"/>
      <c r="O759" s="2"/>
      <c r="P759" s="2"/>
      <c r="Q759" s="2"/>
      <c r="R759" s="2"/>
      <c r="S759" s="2"/>
      <c r="T759" s="2"/>
      <c r="U759" s="2"/>
      <c r="V759" s="2"/>
      <c r="W759" s="2"/>
    </row>
    <row r="760" spans="1:23" ht="13.5" customHeight="1" x14ac:dyDescent="0.35">
      <c r="A760" s="2"/>
      <c r="B760" s="2"/>
      <c r="C760" s="2"/>
      <c r="D760" s="2"/>
      <c r="E760" s="2"/>
      <c r="F760" s="2"/>
      <c r="G760" s="2"/>
      <c r="H760" s="2"/>
      <c r="I760" s="2"/>
      <c r="J760" s="2"/>
      <c r="K760" s="2"/>
      <c r="M760" s="2"/>
      <c r="N760" s="2"/>
      <c r="O760" s="2"/>
      <c r="P760" s="2"/>
      <c r="Q760" s="2"/>
      <c r="R760" s="2"/>
      <c r="S760" s="2"/>
      <c r="T760" s="2"/>
      <c r="U760" s="2"/>
      <c r="V760" s="2"/>
      <c r="W760" s="2"/>
    </row>
    <row r="761" spans="1:23" ht="13.5" customHeight="1" x14ac:dyDescent="0.35">
      <c r="A761" s="2"/>
      <c r="B761" s="2"/>
      <c r="C761" s="2"/>
      <c r="D761" s="2"/>
      <c r="E761" s="2"/>
      <c r="F761" s="2"/>
      <c r="G761" s="2"/>
      <c r="H761" s="2"/>
      <c r="I761" s="2"/>
      <c r="J761" s="2"/>
      <c r="K761" s="2"/>
      <c r="M761" s="2"/>
      <c r="N761" s="2"/>
      <c r="O761" s="2"/>
      <c r="P761" s="2"/>
      <c r="Q761" s="2"/>
      <c r="R761" s="2"/>
      <c r="S761" s="2"/>
      <c r="T761" s="2"/>
      <c r="U761" s="2"/>
      <c r="V761" s="2"/>
      <c r="W761" s="2"/>
    </row>
    <row r="762" spans="1:23" ht="13.5" customHeight="1" x14ac:dyDescent="0.35">
      <c r="A762" s="2"/>
      <c r="B762" s="2"/>
      <c r="C762" s="2"/>
      <c r="D762" s="2"/>
      <c r="E762" s="2"/>
      <c r="F762" s="2"/>
      <c r="G762" s="2"/>
      <c r="H762" s="2"/>
      <c r="I762" s="2"/>
      <c r="J762" s="2"/>
      <c r="K762" s="2"/>
      <c r="M762" s="2"/>
      <c r="N762" s="2"/>
      <c r="O762" s="2"/>
      <c r="P762" s="2"/>
      <c r="Q762" s="2"/>
      <c r="R762" s="2"/>
      <c r="S762" s="2"/>
      <c r="T762" s="2"/>
      <c r="U762" s="2"/>
      <c r="V762" s="2"/>
      <c r="W762" s="2"/>
    </row>
    <row r="763" spans="1:23" ht="13.5" customHeight="1" x14ac:dyDescent="0.35">
      <c r="G763" s="2"/>
      <c r="H763" s="2"/>
      <c r="I763" s="2"/>
      <c r="J763" s="2"/>
      <c r="K763" s="2"/>
      <c r="S763" s="2"/>
      <c r="T763" s="2"/>
      <c r="U763" s="2"/>
      <c r="V763" s="2"/>
      <c r="W763" s="2"/>
    </row>
    <row r="764" spans="1:23" ht="13.5" customHeight="1" x14ac:dyDescent="0.35">
      <c r="G764" s="2"/>
      <c r="H764" s="2"/>
      <c r="I764" s="2"/>
      <c r="J764" s="2"/>
      <c r="K764" s="2"/>
      <c r="S764" s="2"/>
      <c r="T764" s="2"/>
      <c r="U764" s="2"/>
      <c r="V764" s="2"/>
      <c r="W764" s="2"/>
    </row>
    <row r="765" spans="1:23" ht="13.5" customHeight="1" x14ac:dyDescent="0.35">
      <c r="J765" s="2"/>
      <c r="K765" s="2"/>
      <c r="V765" s="2"/>
      <c r="W765" s="2"/>
    </row>
    <row r="766" spans="1:23" ht="13.5" customHeight="1" x14ac:dyDescent="0.35">
      <c r="J766" s="2"/>
      <c r="K766" s="2"/>
      <c r="V766" s="2"/>
      <c r="W766" s="2"/>
    </row>
    <row r="767" spans="1:23" ht="13.5" customHeight="1" x14ac:dyDescent="0.35"/>
    <row r="768" spans="1:23" ht="13.5" customHeight="1" x14ac:dyDescent="0.35">
      <c r="A768" s="1" t="str">
        <f>sections!D55</f>
        <v>PAT Addison Argus</v>
      </c>
      <c r="M768" s="1" t="str">
        <f>sections!D56</f>
        <v>HOR Julieanne Boyce</v>
      </c>
    </row>
    <row r="769" spans="1:23" ht="13.5" customHeight="1" x14ac:dyDescent="0.35">
      <c r="A769" s="1" t="s">
        <v>0</v>
      </c>
      <c r="F769" s="1" t="s">
        <v>1</v>
      </c>
      <c r="I769" s="1" t="s">
        <v>129</v>
      </c>
      <c r="M769" s="1" t="s">
        <v>0</v>
      </c>
      <c r="R769" s="1" t="s">
        <v>1</v>
      </c>
      <c r="U769" s="1" t="s">
        <v>130</v>
      </c>
    </row>
    <row r="770" spans="1:23" ht="13.5" customHeight="1" x14ac:dyDescent="0.35">
      <c r="A770" s="1" t="s">
        <v>8</v>
      </c>
      <c r="B770" s="1" t="s">
        <v>12</v>
      </c>
      <c r="C770" s="1" t="s">
        <v>7</v>
      </c>
      <c r="D770" s="1" t="s">
        <v>4</v>
      </c>
      <c r="E770" s="1" t="s">
        <v>6</v>
      </c>
      <c r="F770" s="2">
        <v>64</v>
      </c>
      <c r="G770" s="2">
        <v>32</v>
      </c>
      <c r="H770" s="2">
        <v>16</v>
      </c>
      <c r="I770" s="2" t="s">
        <v>9</v>
      </c>
      <c r="J770" s="2" t="s">
        <v>10</v>
      </c>
      <c r="K770" s="2" t="s">
        <v>11</v>
      </c>
      <c r="M770" s="1" t="s">
        <v>12</v>
      </c>
      <c r="N770" s="1" t="s">
        <v>6</v>
      </c>
      <c r="O770" s="1" t="s">
        <v>8</v>
      </c>
      <c r="P770" s="1" t="s">
        <v>5</v>
      </c>
      <c r="Q770" s="1" t="s">
        <v>7</v>
      </c>
      <c r="R770" s="2">
        <v>64</v>
      </c>
      <c r="S770" s="2">
        <v>32</v>
      </c>
      <c r="T770" s="2">
        <v>16</v>
      </c>
      <c r="U770" s="2" t="s">
        <v>9</v>
      </c>
      <c r="V770" s="2" t="s">
        <v>10</v>
      </c>
      <c r="W770" s="2" t="s">
        <v>11</v>
      </c>
    </row>
    <row r="771" spans="1:23" ht="13.5" customHeight="1" x14ac:dyDescent="0.35">
      <c r="A771" s="2"/>
      <c r="B771" s="2"/>
      <c r="C771" s="2"/>
      <c r="D771" s="2"/>
      <c r="E771" s="2"/>
      <c r="F771" s="2"/>
      <c r="G771" s="2"/>
      <c r="H771" s="2"/>
      <c r="I771" s="2"/>
      <c r="J771" s="2"/>
      <c r="K771" s="2"/>
      <c r="M771" s="2"/>
      <c r="N771" s="2"/>
      <c r="O771" s="2"/>
      <c r="P771" s="2"/>
      <c r="Q771" s="2"/>
      <c r="R771" s="2"/>
      <c r="S771" s="2"/>
      <c r="T771" s="2"/>
      <c r="U771" s="2"/>
      <c r="V771" s="2"/>
      <c r="W771" s="2"/>
    </row>
    <row r="772" spans="1:23" ht="13.5" customHeight="1" x14ac:dyDescent="0.35">
      <c r="A772" s="2"/>
      <c r="B772" s="2"/>
      <c r="C772" s="2"/>
      <c r="D772" s="2"/>
      <c r="E772" s="2"/>
      <c r="F772" s="2"/>
      <c r="G772" s="2"/>
      <c r="H772" s="2"/>
      <c r="I772" s="2"/>
      <c r="J772" s="2"/>
      <c r="K772" s="2"/>
      <c r="M772" s="2"/>
      <c r="N772" s="2"/>
      <c r="O772" s="2"/>
      <c r="P772" s="2"/>
      <c r="Q772" s="2"/>
      <c r="R772" s="2"/>
      <c r="S772" s="2"/>
      <c r="T772" s="2"/>
      <c r="U772" s="2"/>
      <c r="V772" s="2"/>
      <c r="W772" s="2"/>
    </row>
    <row r="773" spans="1:23" ht="13.5" customHeight="1" x14ac:dyDescent="0.35">
      <c r="A773" s="2"/>
      <c r="B773" s="2"/>
      <c r="C773" s="2"/>
      <c r="D773" s="2"/>
      <c r="E773" s="2"/>
      <c r="F773" s="2"/>
      <c r="G773" s="2"/>
      <c r="H773" s="2"/>
      <c r="I773" s="2"/>
      <c r="J773" s="2"/>
      <c r="K773" s="2"/>
      <c r="M773" s="2"/>
      <c r="N773" s="2"/>
      <c r="O773" s="2"/>
      <c r="P773" s="2"/>
      <c r="Q773" s="2"/>
      <c r="R773" s="2"/>
      <c r="S773" s="2"/>
      <c r="T773" s="2"/>
      <c r="U773" s="2"/>
      <c r="V773" s="2"/>
      <c r="W773" s="2"/>
    </row>
    <row r="774" spans="1:23" ht="13.5" customHeight="1" x14ac:dyDescent="0.35">
      <c r="A774" s="2"/>
      <c r="B774" s="2"/>
      <c r="C774" s="2"/>
      <c r="D774" s="2"/>
      <c r="E774" s="2"/>
      <c r="F774" s="2"/>
      <c r="G774" s="2"/>
      <c r="H774" s="2"/>
      <c r="I774" s="2"/>
      <c r="J774" s="2"/>
      <c r="K774" s="2"/>
      <c r="M774" s="2"/>
      <c r="N774" s="2"/>
      <c r="O774" s="2"/>
      <c r="P774" s="2"/>
      <c r="Q774" s="2"/>
      <c r="R774" s="2"/>
      <c r="S774" s="2"/>
      <c r="T774" s="2"/>
      <c r="U774" s="2"/>
      <c r="V774" s="2"/>
      <c r="W774" s="2"/>
    </row>
    <row r="775" spans="1:23" ht="13.5" customHeight="1" x14ac:dyDescent="0.35">
      <c r="A775" s="2"/>
      <c r="B775" s="2"/>
      <c r="C775" s="2"/>
      <c r="D775" s="2"/>
      <c r="E775" s="2"/>
      <c r="F775" s="2"/>
      <c r="G775" s="2"/>
      <c r="H775" s="2"/>
      <c r="I775" s="2"/>
      <c r="J775" s="2"/>
      <c r="K775" s="2"/>
      <c r="M775" s="2"/>
      <c r="N775" s="2"/>
      <c r="O775" s="2"/>
      <c r="P775" s="2"/>
      <c r="Q775" s="2"/>
      <c r="R775" s="2"/>
      <c r="S775" s="2"/>
      <c r="T775" s="2"/>
      <c r="U775" s="2"/>
      <c r="V775" s="2"/>
      <c r="W775" s="2"/>
    </row>
    <row r="776" spans="1:23" ht="13.5" customHeight="1" x14ac:dyDescent="0.35">
      <c r="G776" s="2"/>
      <c r="H776" s="2"/>
      <c r="I776" s="2"/>
      <c r="J776" s="2"/>
      <c r="K776" s="2"/>
      <c r="S776" s="2"/>
      <c r="T776" s="2"/>
      <c r="U776" s="2"/>
      <c r="V776" s="2"/>
      <c r="W776" s="2"/>
    </row>
    <row r="777" spans="1:23" ht="13.5" customHeight="1" x14ac:dyDescent="0.35">
      <c r="G777" s="2"/>
      <c r="H777" s="2"/>
      <c r="I777" s="2"/>
      <c r="J777" s="2"/>
      <c r="K777" s="2"/>
      <c r="S777" s="2"/>
      <c r="T777" s="2"/>
      <c r="U777" s="2"/>
      <c r="V777" s="2"/>
      <c r="W777" s="2"/>
    </row>
    <row r="778" spans="1:23" ht="13.5" customHeight="1" x14ac:dyDescent="0.35">
      <c r="J778" s="2"/>
      <c r="K778" s="2"/>
      <c r="V778" s="2"/>
      <c r="W778" s="2"/>
    </row>
    <row r="779" spans="1:23" ht="13.5" customHeight="1" x14ac:dyDescent="0.35">
      <c r="J779" s="2"/>
      <c r="K779" s="2"/>
      <c r="V779" s="2"/>
      <c r="W779" s="2"/>
    </row>
    <row r="780" spans="1:23" ht="13.5" customHeight="1" x14ac:dyDescent="0.35"/>
    <row r="781" spans="1:23" ht="13.5" customHeight="1" x14ac:dyDescent="0.35">
      <c r="A781" s="1" t="str">
        <f>sections!F51</f>
        <v>TGA Aroha Te Haara</v>
      </c>
      <c r="M781" s="1" t="str">
        <f>sections!F52</f>
        <v>HOR Letitia Jackson</v>
      </c>
    </row>
    <row r="782" spans="1:23" ht="13.5" customHeight="1" x14ac:dyDescent="0.35">
      <c r="A782" s="1" t="s">
        <v>0</v>
      </c>
      <c r="F782" s="1" t="s">
        <v>1</v>
      </c>
      <c r="I782" s="1" t="s">
        <v>131</v>
      </c>
      <c r="M782" s="1" t="s">
        <v>0</v>
      </c>
      <c r="R782" s="1" t="s">
        <v>1</v>
      </c>
      <c r="U782" s="1" t="s">
        <v>132</v>
      </c>
    </row>
    <row r="783" spans="1:23" ht="13.5" customHeight="1" x14ac:dyDescent="0.35">
      <c r="A783" s="1" t="s">
        <v>4</v>
      </c>
      <c r="B783" s="1" t="s">
        <v>5</v>
      </c>
      <c r="C783" s="1" t="s">
        <v>6</v>
      </c>
      <c r="D783" s="1" t="s">
        <v>7</v>
      </c>
      <c r="E783" s="1" t="s">
        <v>8</v>
      </c>
      <c r="F783" s="2">
        <v>64</v>
      </c>
      <c r="G783" s="2">
        <v>32</v>
      </c>
      <c r="H783" s="2">
        <v>16</v>
      </c>
      <c r="I783" s="2" t="s">
        <v>9</v>
      </c>
      <c r="J783" s="2" t="s">
        <v>10</v>
      </c>
      <c r="K783" s="2" t="s">
        <v>11</v>
      </c>
      <c r="M783" s="1" t="s">
        <v>5</v>
      </c>
      <c r="N783" s="1" t="s">
        <v>7</v>
      </c>
      <c r="O783" s="1" t="s">
        <v>4</v>
      </c>
      <c r="P783" s="1" t="s">
        <v>6</v>
      </c>
      <c r="Q783" s="1" t="s">
        <v>12</v>
      </c>
      <c r="R783" s="2">
        <v>64</v>
      </c>
      <c r="S783" s="2">
        <v>32</v>
      </c>
      <c r="T783" s="2">
        <v>16</v>
      </c>
      <c r="U783" s="2" t="s">
        <v>9</v>
      </c>
      <c r="V783" s="2" t="s">
        <v>10</v>
      </c>
      <c r="W783" s="2" t="s">
        <v>11</v>
      </c>
    </row>
    <row r="784" spans="1:23" ht="13.5" customHeight="1" x14ac:dyDescent="0.35">
      <c r="A784" s="2"/>
      <c r="B784" s="2"/>
      <c r="C784" s="2"/>
      <c r="D784" s="2"/>
      <c r="E784" s="2"/>
      <c r="F784" s="2"/>
      <c r="G784" s="2"/>
      <c r="H784" s="2"/>
      <c r="I784" s="2"/>
      <c r="J784" s="2"/>
      <c r="K784" s="2"/>
      <c r="M784" s="2"/>
      <c r="N784" s="2"/>
      <c r="O784" s="2"/>
      <c r="P784" s="2"/>
      <c r="Q784" s="2"/>
      <c r="R784" s="2"/>
      <c r="S784" s="2"/>
      <c r="T784" s="2"/>
      <c r="U784" s="2"/>
      <c r="V784" s="2"/>
      <c r="W784" s="2"/>
    </row>
    <row r="785" spans="1:23" ht="13.5" customHeight="1" x14ac:dyDescent="0.35">
      <c r="A785" s="2"/>
      <c r="B785" s="2"/>
      <c r="C785" s="2"/>
      <c r="D785" s="2"/>
      <c r="E785" s="2"/>
      <c r="F785" s="2"/>
      <c r="G785" s="2"/>
      <c r="H785" s="2"/>
      <c r="I785" s="2"/>
      <c r="J785" s="2"/>
      <c r="K785" s="2"/>
      <c r="M785" s="2"/>
      <c r="N785" s="2"/>
      <c r="O785" s="2"/>
      <c r="P785" s="2"/>
      <c r="Q785" s="2"/>
      <c r="R785" s="2"/>
      <c r="S785" s="2"/>
      <c r="T785" s="2"/>
      <c r="U785" s="2"/>
      <c r="V785" s="2"/>
      <c r="W785" s="2"/>
    </row>
    <row r="786" spans="1:23" ht="13.5" customHeight="1" x14ac:dyDescent="0.35">
      <c r="A786" s="2"/>
      <c r="B786" s="2"/>
      <c r="C786" s="2"/>
      <c r="D786" s="2"/>
      <c r="E786" s="2"/>
      <c r="F786" s="2"/>
      <c r="G786" s="2"/>
      <c r="H786" s="2"/>
      <c r="I786" s="2"/>
      <c r="J786" s="2"/>
      <c r="K786" s="2"/>
      <c r="M786" s="2"/>
      <c r="N786" s="2"/>
      <c r="O786" s="2"/>
      <c r="P786" s="2"/>
      <c r="Q786" s="2"/>
      <c r="R786" s="2"/>
      <c r="S786" s="2"/>
      <c r="T786" s="2"/>
      <c r="U786" s="2"/>
      <c r="V786" s="2"/>
      <c r="W786" s="2"/>
    </row>
    <row r="787" spans="1:23" ht="13.5" customHeight="1" x14ac:dyDescent="0.35">
      <c r="A787" s="2"/>
      <c r="B787" s="2"/>
      <c r="C787" s="2"/>
      <c r="D787" s="2"/>
      <c r="E787" s="2"/>
      <c r="F787" s="2"/>
      <c r="G787" s="2"/>
      <c r="H787" s="2"/>
      <c r="I787" s="2"/>
      <c r="J787" s="2"/>
      <c r="K787" s="2"/>
      <c r="M787" s="2"/>
      <c r="N787" s="2"/>
      <c r="O787" s="2"/>
      <c r="P787" s="2"/>
      <c r="Q787" s="2"/>
      <c r="R787" s="2"/>
      <c r="S787" s="2"/>
      <c r="T787" s="2"/>
      <c r="U787" s="2"/>
      <c r="V787" s="2"/>
      <c r="W787" s="2"/>
    </row>
    <row r="788" spans="1:23" ht="13.5" customHeight="1" x14ac:dyDescent="0.35">
      <c r="A788" s="2"/>
      <c r="B788" s="2"/>
      <c r="C788" s="2"/>
      <c r="D788" s="2"/>
      <c r="E788" s="2"/>
      <c r="F788" s="2"/>
      <c r="G788" s="2"/>
      <c r="H788" s="2"/>
      <c r="I788" s="2"/>
      <c r="J788" s="2"/>
      <c r="K788" s="2"/>
      <c r="M788" s="2"/>
      <c r="N788" s="2"/>
      <c r="O788" s="2"/>
      <c r="P788" s="2"/>
      <c r="Q788" s="2"/>
      <c r="R788" s="2"/>
      <c r="S788" s="2"/>
      <c r="T788" s="2"/>
      <c r="U788" s="2"/>
      <c r="V788" s="2"/>
      <c r="W788" s="2"/>
    </row>
    <row r="789" spans="1:23" ht="13.5" customHeight="1" x14ac:dyDescent="0.35">
      <c r="G789" s="2"/>
      <c r="H789" s="2"/>
      <c r="I789" s="2"/>
      <c r="J789" s="2"/>
      <c r="K789" s="2"/>
      <c r="S789" s="2"/>
      <c r="T789" s="2"/>
      <c r="U789" s="2"/>
      <c r="V789" s="2"/>
      <c r="W789" s="2"/>
    </row>
    <row r="790" spans="1:23" ht="13.5" customHeight="1" x14ac:dyDescent="0.35">
      <c r="G790" s="2"/>
      <c r="H790" s="2"/>
      <c r="I790" s="2"/>
      <c r="J790" s="2"/>
      <c r="K790" s="2"/>
      <c r="S790" s="2"/>
      <c r="T790" s="2"/>
      <c r="U790" s="2"/>
      <c r="V790" s="2"/>
      <c r="W790" s="2"/>
    </row>
    <row r="791" spans="1:23" ht="13.5" customHeight="1" x14ac:dyDescent="0.35">
      <c r="J791" s="2"/>
      <c r="K791" s="2"/>
      <c r="V791" s="2"/>
      <c r="W791" s="2"/>
    </row>
    <row r="792" spans="1:23" ht="13.5" customHeight="1" x14ac:dyDescent="0.35">
      <c r="J792" s="2"/>
      <c r="K792" s="2"/>
      <c r="V792" s="2"/>
      <c r="W792" s="2"/>
    </row>
    <row r="793" spans="1:23" ht="13.5" customHeight="1" x14ac:dyDescent="0.35"/>
    <row r="794" spans="1:23" ht="13.5" customHeight="1" x14ac:dyDescent="0.35">
      <c r="A794" s="1" t="str">
        <f>sections!F53</f>
        <v>GERSA Sisi Ngata</v>
      </c>
      <c r="M794" s="1" t="str">
        <f>sections!F54</f>
        <v>MAN Diane Akui</v>
      </c>
    </row>
    <row r="795" spans="1:23" ht="13.5" customHeight="1" x14ac:dyDescent="0.35">
      <c r="A795" s="1" t="s">
        <v>0</v>
      </c>
      <c r="F795" s="1" t="s">
        <v>1</v>
      </c>
      <c r="I795" s="1" t="s">
        <v>133</v>
      </c>
      <c r="M795" s="1" t="s">
        <v>0</v>
      </c>
      <c r="R795" s="1" t="s">
        <v>1</v>
      </c>
      <c r="U795" s="1" t="s">
        <v>134</v>
      </c>
    </row>
    <row r="796" spans="1:23" ht="13.5" customHeight="1" x14ac:dyDescent="0.35">
      <c r="A796" s="1" t="s">
        <v>6</v>
      </c>
      <c r="B796" s="1" t="s">
        <v>8</v>
      </c>
      <c r="C796" s="1" t="s">
        <v>5</v>
      </c>
      <c r="D796" s="1" t="s">
        <v>12</v>
      </c>
      <c r="E796" s="1" t="s">
        <v>4</v>
      </c>
      <c r="F796" s="2">
        <v>64</v>
      </c>
      <c r="G796" s="2">
        <v>32</v>
      </c>
      <c r="H796" s="2">
        <v>16</v>
      </c>
      <c r="I796" s="2" t="s">
        <v>9</v>
      </c>
      <c r="J796" s="2" t="s">
        <v>10</v>
      </c>
      <c r="K796" s="2" t="s">
        <v>11</v>
      </c>
      <c r="M796" s="1" t="s">
        <v>7</v>
      </c>
      <c r="N796" s="1" t="s">
        <v>4</v>
      </c>
      <c r="O796" s="1" t="s">
        <v>12</v>
      </c>
      <c r="P796" s="1" t="s">
        <v>8</v>
      </c>
      <c r="Q796" s="1" t="s">
        <v>5</v>
      </c>
      <c r="R796" s="2">
        <v>64</v>
      </c>
      <c r="S796" s="2">
        <v>32</v>
      </c>
      <c r="T796" s="2">
        <v>16</v>
      </c>
      <c r="U796" s="2" t="s">
        <v>9</v>
      </c>
      <c r="V796" s="2" t="s">
        <v>10</v>
      </c>
      <c r="W796" s="2" t="s">
        <v>11</v>
      </c>
    </row>
    <row r="797" spans="1:23" ht="13.5" customHeight="1" x14ac:dyDescent="0.35">
      <c r="A797" s="2"/>
      <c r="B797" s="2"/>
      <c r="C797" s="2"/>
      <c r="D797" s="2"/>
      <c r="E797" s="2"/>
      <c r="F797" s="2"/>
      <c r="G797" s="2"/>
      <c r="H797" s="2"/>
      <c r="I797" s="2"/>
      <c r="J797" s="2"/>
      <c r="K797" s="2"/>
      <c r="M797" s="2"/>
      <c r="N797" s="2"/>
      <c r="O797" s="2"/>
      <c r="P797" s="2"/>
      <c r="Q797" s="2"/>
      <c r="R797" s="2"/>
      <c r="S797" s="2"/>
      <c r="T797" s="2"/>
      <c r="U797" s="2"/>
      <c r="V797" s="2"/>
      <c r="W797" s="2"/>
    </row>
    <row r="798" spans="1:23" ht="13.5" customHeight="1" x14ac:dyDescent="0.35">
      <c r="A798" s="2"/>
      <c r="B798" s="2"/>
      <c r="C798" s="2"/>
      <c r="D798" s="2"/>
      <c r="E798" s="2"/>
      <c r="F798" s="2"/>
      <c r="G798" s="2"/>
      <c r="H798" s="2"/>
      <c r="I798" s="2"/>
      <c r="J798" s="2"/>
      <c r="K798" s="2"/>
      <c r="M798" s="2"/>
      <c r="N798" s="2"/>
      <c r="O798" s="2"/>
      <c r="P798" s="2"/>
      <c r="Q798" s="2"/>
      <c r="R798" s="2"/>
      <c r="S798" s="2"/>
      <c r="T798" s="2"/>
      <c r="U798" s="2"/>
      <c r="V798" s="2"/>
      <c r="W798" s="2"/>
    </row>
    <row r="799" spans="1:23" ht="13.5" customHeight="1" x14ac:dyDescent="0.35">
      <c r="A799" s="2"/>
      <c r="B799" s="2"/>
      <c r="C799" s="2"/>
      <c r="D799" s="2"/>
      <c r="E799" s="2"/>
      <c r="F799" s="2"/>
      <c r="G799" s="2"/>
      <c r="H799" s="2"/>
      <c r="I799" s="2"/>
      <c r="J799" s="2"/>
      <c r="K799" s="2"/>
      <c r="M799" s="2"/>
      <c r="N799" s="2"/>
      <c r="O799" s="2"/>
      <c r="P799" s="2"/>
      <c r="Q799" s="2"/>
      <c r="R799" s="2"/>
      <c r="S799" s="2"/>
      <c r="T799" s="2"/>
      <c r="U799" s="2"/>
      <c r="V799" s="2"/>
      <c r="W799" s="2"/>
    </row>
    <row r="800" spans="1:23" ht="13.5" customHeight="1" x14ac:dyDescent="0.35">
      <c r="A800" s="2"/>
      <c r="B800" s="2"/>
      <c r="C800" s="2"/>
      <c r="D800" s="2"/>
      <c r="E800" s="2"/>
      <c r="F800" s="2"/>
      <c r="G800" s="2"/>
      <c r="H800" s="2"/>
      <c r="I800" s="2"/>
      <c r="J800" s="2"/>
      <c r="K800" s="2"/>
      <c r="M800" s="2"/>
      <c r="N800" s="2"/>
      <c r="O800" s="2"/>
      <c r="P800" s="2"/>
      <c r="Q800" s="2"/>
      <c r="R800" s="2"/>
      <c r="S800" s="2"/>
      <c r="T800" s="2"/>
      <c r="U800" s="2"/>
      <c r="V800" s="2"/>
      <c r="W800" s="2"/>
    </row>
    <row r="801" spans="1:23" ht="13.5" customHeight="1" x14ac:dyDescent="0.35">
      <c r="A801" s="2"/>
      <c r="B801" s="2"/>
      <c r="C801" s="2"/>
      <c r="D801" s="2"/>
      <c r="E801" s="2"/>
      <c r="F801" s="2"/>
      <c r="G801" s="2"/>
      <c r="H801" s="2"/>
      <c r="I801" s="2"/>
      <c r="J801" s="2"/>
      <c r="K801" s="2"/>
      <c r="M801" s="2"/>
      <c r="N801" s="2"/>
      <c r="O801" s="2"/>
      <c r="P801" s="2"/>
      <c r="Q801" s="2"/>
      <c r="R801" s="2"/>
      <c r="S801" s="2"/>
      <c r="T801" s="2"/>
      <c r="U801" s="2"/>
      <c r="V801" s="2"/>
      <c r="W801" s="2"/>
    </row>
    <row r="802" spans="1:23" ht="13.5" customHeight="1" x14ac:dyDescent="0.35">
      <c r="G802" s="2"/>
      <c r="H802" s="2"/>
      <c r="I802" s="2"/>
      <c r="J802" s="2"/>
      <c r="K802" s="2"/>
      <c r="S802" s="2"/>
      <c r="T802" s="2"/>
      <c r="U802" s="2"/>
      <c r="V802" s="2"/>
      <c r="W802" s="2"/>
    </row>
    <row r="803" spans="1:23" ht="13.5" customHeight="1" x14ac:dyDescent="0.35">
      <c r="G803" s="2"/>
      <c r="H803" s="2"/>
      <c r="I803" s="2"/>
      <c r="J803" s="2"/>
      <c r="K803" s="2"/>
      <c r="S803" s="2"/>
      <c r="T803" s="2"/>
      <c r="U803" s="2"/>
      <c r="V803" s="2"/>
      <c r="W803" s="2"/>
    </row>
    <row r="804" spans="1:23" ht="13.5" customHeight="1" x14ac:dyDescent="0.35">
      <c r="J804" s="2"/>
      <c r="K804" s="2"/>
      <c r="V804" s="2"/>
      <c r="W804" s="2"/>
    </row>
    <row r="805" spans="1:23" ht="13.5" customHeight="1" x14ac:dyDescent="0.35">
      <c r="J805" s="2"/>
      <c r="K805" s="2"/>
      <c r="V805" s="2"/>
      <c r="W805" s="2"/>
    </row>
    <row r="806" spans="1:23" ht="13.5" customHeight="1" x14ac:dyDescent="0.35"/>
    <row r="807" spans="1:23" ht="13.5" customHeight="1" x14ac:dyDescent="0.35">
      <c r="A807" s="1" t="str">
        <f>sections!F55</f>
        <v>PAT Jazmine Toa</v>
      </c>
      <c r="M807" s="1" t="str">
        <f>sections!F56</f>
        <v>SWA Alicia Philburn</v>
      </c>
    </row>
    <row r="808" spans="1:23" ht="13.5" customHeight="1" x14ac:dyDescent="0.35">
      <c r="A808" s="1" t="s">
        <v>0</v>
      </c>
      <c r="F808" s="1" t="s">
        <v>1</v>
      </c>
      <c r="I808" s="1" t="s">
        <v>135</v>
      </c>
      <c r="M808" s="1" t="s">
        <v>0</v>
      </c>
      <c r="R808" s="1" t="s">
        <v>1</v>
      </c>
      <c r="U808" s="1" t="s">
        <v>136</v>
      </c>
    </row>
    <row r="809" spans="1:23" ht="13.5" customHeight="1" x14ac:dyDescent="0.35">
      <c r="A809" s="1" t="s">
        <v>8</v>
      </c>
      <c r="B809" s="1" t="s">
        <v>12</v>
      </c>
      <c r="C809" s="1" t="s">
        <v>7</v>
      </c>
      <c r="D809" s="1" t="s">
        <v>4</v>
      </c>
      <c r="E809" s="1" t="s">
        <v>6</v>
      </c>
      <c r="F809" s="2">
        <v>64</v>
      </c>
      <c r="G809" s="2">
        <v>32</v>
      </c>
      <c r="H809" s="2">
        <v>16</v>
      </c>
      <c r="I809" s="2" t="s">
        <v>9</v>
      </c>
      <c r="J809" s="2" t="s">
        <v>10</v>
      </c>
      <c r="K809" s="2" t="s">
        <v>11</v>
      </c>
      <c r="M809" s="1" t="s">
        <v>12</v>
      </c>
      <c r="N809" s="1" t="s">
        <v>6</v>
      </c>
      <c r="O809" s="1" t="s">
        <v>8</v>
      </c>
      <c r="P809" s="1" t="s">
        <v>5</v>
      </c>
      <c r="Q809" s="1" t="s">
        <v>7</v>
      </c>
      <c r="R809" s="2">
        <v>64</v>
      </c>
      <c r="S809" s="2">
        <v>32</v>
      </c>
      <c r="T809" s="2">
        <v>16</v>
      </c>
      <c r="U809" s="2" t="s">
        <v>9</v>
      </c>
      <c r="V809" s="2" t="s">
        <v>10</v>
      </c>
      <c r="W809" s="2" t="s">
        <v>11</v>
      </c>
    </row>
    <row r="810" spans="1:23" ht="13.5" customHeight="1" x14ac:dyDescent="0.35">
      <c r="A810" s="2"/>
      <c r="B810" s="2"/>
      <c r="C810" s="2"/>
      <c r="D810" s="2"/>
      <c r="E810" s="2"/>
      <c r="F810" s="2"/>
      <c r="G810" s="2"/>
      <c r="H810" s="2"/>
      <c r="I810" s="2"/>
      <c r="J810" s="2"/>
      <c r="K810" s="2"/>
      <c r="M810" s="2"/>
      <c r="N810" s="2"/>
      <c r="O810" s="2"/>
      <c r="P810" s="2"/>
      <c r="Q810" s="2"/>
      <c r="R810" s="2"/>
      <c r="S810" s="2"/>
      <c r="T810" s="2"/>
      <c r="U810" s="2"/>
      <c r="V810" s="2"/>
      <c r="W810" s="2"/>
    </row>
    <row r="811" spans="1:23" ht="13.5" customHeight="1" x14ac:dyDescent="0.35">
      <c r="A811" s="2"/>
      <c r="B811" s="2"/>
      <c r="C811" s="2"/>
      <c r="D811" s="2"/>
      <c r="E811" s="2"/>
      <c r="F811" s="2"/>
      <c r="G811" s="2"/>
      <c r="H811" s="2"/>
      <c r="I811" s="2"/>
      <c r="J811" s="2"/>
      <c r="K811" s="2"/>
      <c r="M811" s="2"/>
      <c r="N811" s="2"/>
      <c r="O811" s="2"/>
      <c r="P811" s="2"/>
      <c r="Q811" s="2"/>
      <c r="R811" s="2"/>
      <c r="S811" s="2"/>
      <c r="T811" s="2"/>
      <c r="U811" s="2"/>
      <c r="V811" s="2"/>
      <c r="W811" s="2"/>
    </row>
    <row r="812" spans="1:23" ht="13.5" customHeight="1" x14ac:dyDescent="0.35">
      <c r="A812" s="2"/>
      <c r="B812" s="2"/>
      <c r="C812" s="2"/>
      <c r="D812" s="2"/>
      <c r="E812" s="2"/>
      <c r="F812" s="2"/>
      <c r="G812" s="2"/>
      <c r="H812" s="2"/>
      <c r="I812" s="2"/>
      <c r="J812" s="2"/>
      <c r="K812" s="2"/>
      <c r="M812" s="2"/>
      <c r="N812" s="2"/>
      <c r="O812" s="2"/>
      <c r="P812" s="2"/>
      <c r="Q812" s="2"/>
      <c r="R812" s="2"/>
      <c r="S812" s="2"/>
      <c r="T812" s="2"/>
      <c r="U812" s="2"/>
      <c r="V812" s="2"/>
      <c r="W812" s="2"/>
    </row>
    <row r="813" spans="1:23" ht="13.5" customHeight="1" x14ac:dyDescent="0.35">
      <c r="A813" s="2"/>
      <c r="B813" s="2"/>
      <c r="C813" s="2"/>
      <c r="D813" s="2"/>
      <c r="E813" s="2"/>
      <c r="F813" s="2"/>
      <c r="G813" s="2"/>
      <c r="H813" s="2"/>
      <c r="I813" s="2"/>
      <c r="J813" s="2"/>
      <c r="K813" s="2"/>
      <c r="M813" s="2"/>
      <c r="N813" s="2"/>
      <c r="O813" s="2"/>
      <c r="P813" s="2"/>
      <c r="Q813" s="2"/>
      <c r="R813" s="2"/>
      <c r="S813" s="2"/>
      <c r="T813" s="2"/>
      <c r="U813" s="2"/>
      <c r="V813" s="2"/>
      <c r="W813" s="2"/>
    </row>
    <row r="814" spans="1:23" ht="13.5" customHeight="1" x14ac:dyDescent="0.35">
      <c r="A814" s="2"/>
      <c r="B814" s="2"/>
      <c r="C814" s="2"/>
      <c r="D814" s="2"/>
      <c r="E814" s="2"/>
      <c r="F814" s="2"/>
      <c r="G814" s="2"/>
      <c r="H814" s="2"/>
      <c r="I814" s="2"/>
      <c r="J814" s="2"/>
      <c r="K814" s="2"/>
      <c r="M814" s="2"/>
      <c r="N814" s="2"/>
      <c r="O814" s="2"/>
      <c r="P814" s="2"/>
      <c r="Q814" s="2"/>
      <c r="R814" s="2"/>
      <c r="S814" s="2"/>
      <c r="T814" s="2"/>
      <c r="U814" s="2"/>
      <c r="V814" s="2"/>
      <c r="W814" s="2"/>
    </row>
    <row r="815" spans="1:23" ht="13.5" customHeight="1" x14ac:dyDescent="0.35">
      <c r="G815" s="2"/>
      <c r="H815" s="2"/>
      <c r="I815" s="2"/>
      <c r="J815" s="2"/>
      <c r="K815" s="2"/>
      <c r="S815" s="2"/>
      <c r="T815" s="2"/>
      <c r="U815" s="2"/>
      <c r="V815" s="2"/>
      <c r="W815" s="2"/>
    </row>
    <row r="816" spans="1:23" ht="13.5" customHeight="1" x14ac:dyDescent="0.35">
      <c r="G816" s="2"/>
      <c r="H816" s="2"/>
      <c r="I816" s="2"/>
      <c r="J816" s="2"/>
      <c r="K816" s="2"/>
      <c r="S816" s="2"/>
      <c r="T816" s="2"/>
      <c r="U816" s="2"/>
      <c r="V816" s="2"/>
      <c r="W816" s="2"/>
    </row>
    <row r="817" spans="10:23" ht="13.5" customHeight="1" x14ac:dyDescent="0.35">
      <c r="J817" s="2"/>
      <c r="K817" s="2"/>
      <c r="V817" s="2"/>
      <c r="W817" s="2"/>
    </row>
    <row r="818" spans="10:23" ht="13.5" customHeight="1" x14ac:dyDescent="0.35">
      <c r="J818" s="2"/>
      <c r="K818" s="2"/>
      <c r="V818" s="2"/>
      <c r="W818" s="2"/>
    </row>
    <row r="819" spans="10:23" ht="13.5" customHeight="1" x14ac:dyDescent="0.35"/>
    <row r="820" spans="10:23" ht="13.5" customHeight="1" x14ac:dyDescent="0.35"/>
    <row r="821" spans="10:23" ht="13.5" customHeight="1" x14ac:dyDescent="0.35"/>
    <row r="822" spans="10:23" ht="13.5" customHeight="1" x14ac:dyDescent="0.35"/>
    <row r="823" spans="10:23" ht="13.5" customHeight="1" x14ac:dyDescent="0.35"/>
    <row r="824" spans="10:23" ht="13.5" customHeight="1" x14ac:dyDescent="0.35"/>
    <row r="825" spans="10:23" ht="13.5" customHeight="1" x14ac:dyDescent="0.35"/>
    <row r="826" spans="10:23" ht="13.5" customHeight="1" x14ac:dyDescent="0.35"/>
    <row r="827" spans="10:23" ht="13.5" customHeight="1" x14ac:dyDescent="0.35"/>
    <row r="828" spans="10:23" ht="13.5" customHeight="1" x14ac:dyDescent="0.35"/>
    <row r="829" spans="10:23" ht="13.5" customHeight="1" x14ac:dyDescent="0.35"/>
    <row r="830" spans="10:23" ht="13.5" customHeight="1" x14ac:dyDescent="0.35"/>
    <row r="831" spans="10:23" ht="13.5" customHeight="1" x14ac:dyDescent="0.35"/>
    <row r="832" spans="10:23"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row r="997" ht="13.5" customHeight="1" x14ac:dyDescent="0.35"/>
    <row r="998" ht="13.5" customHeight="1" x14ac:dyDescent="0.35"/>
    <row r="999" ht="13.5" customHeight="1" x14ac:dyDescent="0.35"/>
    <row r="1000" ht="13.5" customHeight="1" x14ac:dyDescent="0.35"/>
  </sheetData>
  <printOptions horizontalCentered="1"/>
  <pageMargins left="0.15748031496062992" right="0.15748031496062992" top="0.35433070866141736" bottom="0.35433070866141736" header="0" footer="0"/>
  <pageSetup paperSize="9" orientation="landscape"/>
  <rowBreaks count="41" manualBreakCount="41">
    <brk id="65" man="1"/>
    <brk id="195" man="1"/>
    <brk id="260" man="1"/>
    <brk id="390" man="1"/>
    <brk id="455" man="1"/>
    <brk id="585" man="1"/>
    <brk id="650" man="1"/>
    <brk id="780" man="1"/>
    <brk id="78" man="1"/>
    <brk id="143" man="1"/>
    <brk id="273" man="1"/>
    <brk id="338" man="1"/>
    <brk id="468" man="1"/>
    <brk id="533" man="1"/>
    <brk id="663" man="1"/>
    <brk id="728" man="1"/>
    <brk id="26" man="1"/>
    <brk id="156" man="1"/>
    <brk id="221" man="1"/>
    <brk id="351" man="1"/>
    <brk id="416" man="1"/>
    <brk id="546" man="1"/>
    <brk id="611" man="1"/>
    <brk id="741" man="1"/>
    <brk id="806" man="1"/>
    <brk id="39" man="1"/>
    <brk id="104" man="1"/>
    <brk id="234" man="1"/>
    <brk id="299" man="1"/>
    <brk id="429" man="1"/>
    <brk id="494" man="1"/>
    <brk id="624" man="1"/>
    <brk id="689" man="1"/>
    <brk id="117" man="1"/>
    <brk id="182" man="1"/>
    <brk id="312" man="1"/>
    <brk id="377" man="1"/>
    <brk id="507" man="1"/>
    <brk id="572" man="1"/>
    <brk id="702" man="1"/>
    <brk id="7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00"/>
  <sheetViews>
    <sheetView showGridLines="0" workbookViewId="0"/>
  </sheetViews>
  <sheetFormatPr defaultColWidth="12.59765625" defaultRowHeight="15" customHeight="1" x14ac:dyDescent="0.35"/>
  <cols>
    <col min="1" max="1" width="2.59765625" customWidth="1"/>
    <col min="2" max="2" width="30.59765625" customWidth="1"/>
    <col min="3" max="3" width="2.59765625" customWidth="1"/>
    <col min="4" max="4" width="30.59765625" customWidth="1"/>
    <col min="5" max="5" width="3.3984375" customWidth="1"/>
    <col min="6" max="6" width="30.59765625" customWidth="1"/>
    <col min="7" max="7" width="5" customWidth="1"/>
    <col min="8" max="8" width="31.46484375" customWidth="1"/>
    <col min="9" max="9" width="3.46484375" customWidth="1"/>
    <col min="10" max="10" width="5" customWidth="1"/>
    <col min="11" max="11" width="6" customWidth="1"/>
    <col min="12" max="12" width="3.46484375" customWidth="1"/>
    <col min="13" max="13" width="9.1328125" customWidth="1"/>
    <col min="14" max="14" width="3.46484375" customWidth="1"/>
    <col min="15" max="18" width="9.1328125" customWidth="1"/>
  </cols>
  <sheetData>
    <row r="1" spans="1:18" ht="12.75" customHeight="1" x14ac:dyDescent="0.45">
      <c r="B1" s="3" t="s">
        <v>137</v>
      </c>
      <c r="C1" s="4"/>
      <c r="D1" s="5" t="s">
        <v>138</v>
      </c>
      <c r="G1" s="6"/>
      <c r="I1" s="7" t="s">
        <v>139</v>
      </c>
      <c r="J1" s="1">
        <v>8.31</v>
      </c>
      <c r="K1" s="1">
        <v>10.39</v>
      </c>
      <c r="L1" s="7" t="s">
        <v>140</v>
      </c>
    </row>
    <row r="2" spans="1:18" ht="12.75" customHeight="1" x14ac:dyDescent="0.35">
      <c r="B2" s="8" t="s">
        <v>141</v>
      </c>
      <c r="C2" s="4"/>
      <c r="D2" s="8" t="s">
        <v>142</v>
      </c>
      <c r="E2" s="4"/>
      <c r="F2" s="8" t="s">
        <v>143</v>
      </c>
      <c r="H2" s="1"/>
      <c r="I2" s="7" t="s">
        <v>144</v>
      </c>
      <c r="J2" s="1">
        <v>8.1999999999999993</v>
      </c>
      <c r="K2" s="1">
        <v>10.25</v>
      </c>
      <c r="L2" s="7" t="s">
        <v>145</v>
      </c>
    </row>
    <row r="3" spans="1:18" ht="12.75" customHeight="1" x14ac:dyDescent="0.35">
      <c r="A3" s="1">
        <v>1</v>
      </c>
      <c r="B3" s="8" t="str">
        <f>H19</f>
        <v>WCC Camelia Cook</v>
      </c>
      <c r="C3" s="4">
        <v>1</v>
      </c>
      <c r="D3" s="8" t="str">
        <f>H20</f>
        <v xml:space="preserve">CAS Jojo Coleman </v>
      </c>
      <c r="E3" s="4">
        <v>1</v>
      </c>
      <c r="F3" s="8" t="str">
        <f>H21</f>
        <v>SWA Kimberley Cullen</v>
      </c>
      <c r="I3" s="7" t="s">
        <v>146</v>
      </c>
      <c r="J3" s="1">
        <v>8.1</v>
      </c>
      <c r="K3" s="1">
        <v>10.130000000000001</v>
      </c>
      <c r="L3" s="7" t="s">
        <v>147</v>
      </c>
      <c r="N3" s="7"/>
      <c r="O3" s="7"/>
    </row>
    <row r="4" spans="1:18" ht="12.75" customHeight="1" x14ac:dyDescent="0.35">
      <c r="A4" s="1">
        <v>2</v>
      </c>
      <c r="B4" s="8" t="str">
        <f t="shared" ref="B4:B5" si="0">H60</f>
        <v>TAR Monica Kendrick</v>
      </c>
      <c r="C4" s="4">
        <v>2</v>
      </c>
      <c r="D4" s="8" t="str">
        <f>H59</f>
        <v>PAT Robyn Harris</v>
      </c>
      <c r="E4" s="4">
        <v>2</v>
      </c>
      <c r="F4" s="8" t="str">
        <f>H58</f>
        <v>CAS Jackie Coleman</v>
      </c>
      <c r="I4" s="7" t="s">
        <v>147</v>
      </c>
      <c r="J4" s="1">
        <v>2.5</v>
      </c>
      <c r="K4" s="1">
        <v>3.13</v>
      </c>
      <c r="L4" s="7" t="s">
        <v>146</v>
      </c>
      <c r="N4" s="7"/>
      <c r="O4" s="7"/>
    </row>
    <row r="5" spans="1:18" ht="12.75" customHeight="1" x14ac:dyDescent="0.35">
      <c r="A5" s="1">
        <v>3</v>
      </c>
      <c r="B5" s="8" t="str">
        <f t="shared" si="0"/>
        <v>SWW Jessica Clapp</v>
      </c>
      <c r="C5" s="4">
        <v>3</v>
      </c>
      <c r="D5" s="8" t="str">
        <f>H62</f>
        <v>TGA Michelle Lee</v>
      </c>
      <c r="E5" s="4">
        <v>3</v>
      </c>
      <c r="F5" s="8" t="str">
        <f>H63</f>
        <v>PAT Huia Kereopa</v>
      </c>
      <c r="I5" s="7" t="s">
        <v>145</v>
      </c>
      <c r="J5" s="1">
        <v>1.21</v>
      </c>
      <c r="K5" s="1">
        <v>1.51</v>
      </c>
      <c r="L5" s="7" t="s">
        <v>144</v>
      </c>
      <c r="N5" s="7"/>
      <c r="O5" s="7"/>
    </row>
    <row r="6" spans="1:18" ht="12.75" customHeight="1" x14ac:dyDescent="0.35">
      <c r="A6" s="1">
        <v>4</v>
      </c>
      <c r="B6" s="8" t="str">
        <f t="shared" ref="B6:B7" si="1">H102</f>
        <v>GERSA Sheryl Robertson</v>
      </c>
      <c r="C6" s="4">
        <v>4</v>
      </c>
      <c r="D6" s="8" t="str">
        <f>H101</f>
        <v>MNU Lisa Martin</v>
      </c>
      <c r="E6" s="4">
        <v>4</v>
      </c>
      <c r="F6" s="8" t="str">
        <f>H100</f>
        <v>TGA Hannah Browning</v>
      </c>
      <c r="I6" s="7" t="s">
        <v>140</v>
      </c>
      <c r="J6" s="1">
        <v>0</v>
      </c>
      <c r="K6" s="1">
        <v>0</v>
      </c>
      <c r="L6" s="7" t="s">
        <v>139</v>
      </c>
      <c r="N6" s="7"/>
      <c r="O6" s="7"/>
    </row>
    <row r="7" spans="1:18" ht="12.75" customHeight="1" x14ac:dyDescent="0.35">
      <c r="A7" s="1">
        <v>5</v>
      </c>
      <c r="B7" s="8" t="str">
        <f t="shared" si="1"/>
        <v>TGA Tracy McNair</v>
      </c>
      <c r="C7" s="4">
        <v>5</v>
      </c>
      <c r="D7" s="8" t="str">
        <f>H104</f>
        <v>WHKRSA Maria Ngatai</v>
      </c>
      <c r="E7" s="4">
        <v>5</v>
      </c>
      <c r="F7" s="8" t="str">
        <f>H105</f>
        <v>GERSA Melissa Heavey</v>
      </c>
      <c r="I7" s="7" t="s">
        <v>148</v>
      </c>
      <c r="J7" s="1">
        <v>1</v>
      </c>
      <c r="K7" s="1">
        <v>0</v>
      </c>
      <c r="L7" s="7" t="s">
        <v>149</v>
      </c>
      <c r="N7" s="7"/>
      <c r="O7" s="7"/>
    </row>
    <row r="8" spans="1:18" ht="12.75" customHeight="1" x14ac:dyDescent="0.35">
      <c r="A8" s="1">
        <v>6</v>
      </c>
      <c r="B8" s="8" t="str">
        <f>H144</f>
        <v>WKE Tracey Cowling</v>
      </c>
      <c r="C8" s="4">
        <v>6</v>
      </c>
      <c r="D8" s="8" t="str">
        <f>H143</f>
        <v>WCC Lisa Murphy</v>
      </c>
      <c r="E8" s="4">
        <v>6</v>
      </c>
      <c r="F8" s="8" t="str">
        <f>H142</f>
        <v>NPL Christine Berbine Carmine</v>
      </c>
      <c r="I8" s="7" t="s">
        <v>149</v>
      </c>
      <c r="J8" s="1">
        <v>0</v>
      </c>
      <c r="K8" s="1">
        <v>1</v>
      </c>
      <c r="L8" s="7" t="s">
        <v>148</v>
      </c>
      <c r="N8" s="7"/>
      <c r="O8" s="7"/>
      <c r="R8" s="1" t="s">
        <v>150</v>
      </c>
    </row>
    <row r="9" spans="1:18" ht="12.75" customHeight="1" x14ac:dyDescent="0.35">
      <c r="B9" s="8"/>
      <c r="C9" s="4"/>
      <c r="D9" s="5"/>
      <c r="I9" s="7" t="s">
        <v>151</v>
      </c>
      <c r="J9" s="1">
        <v>6.5</v>
      </c>
      <c r="K9" s="1">
        <v>8.1199999999999992</v>
      </c>
      <c r="L9" s="7" t="s">
        <v>152</v>
      </c>
      <c r="N9" s="7"/>
      <c r="O9" s="7"/>
      <c r="R9" s="1" t="s">
        <v>153</v>
      </c>
    </row>
    <row r="10" spans="1:18" ht="12.75" customHeight="1" x14ac:dyDescent="0.35">
      <c r="A10" s="4"/>
      <c r="B10" s="8" t="s">
        <v>154</v>
      </c>
      <c r="C10" s="4"/>
      <c r="D10" s="8" t="s">
        <v>155</v>
      </c>
      <c r="E10" s="4"/>
      <c r="F10" s="8" t="s">
        <v>156</v>
      </c>
      <c r="I10" s="7" t="s">
        <v>157</v>
      </c>
      <c r="J10" s="9">
        <v>6.2</v>
      </c>
      <c r="K10" s="1">
        <v>7.75</v>
      </c>
      <c r="L10" s="7" t="s">
        <v>158</v>
      </c>
      <c r="N10" s="7"/>
      <c r="O10" s="7"/>
      <c r="R10" s="1" t="s">
        <v>159</v>
      </c>
    </row>
    <row r="11" spans="1:18" ht="12.75" customHeight="1" x14ac:dyDescent="0.35">
      <c r="A11" s="4">
        <v>1</v>
      </c>
      <c r="B11" s="8" t="str">
        <f>H22</f>
        <v>WAI Gina Grimwood</v>
      </c>
      <c r="C11" s="4">
        <v>1</v>
      </c>
      <c r="D11" s="8" t="str">
        <f>H23</f>
        <v>SWA Temple Geayley</v>
      </c>
      <c r="E11" s="4">
        <v>1</v>
      </c>
      <c r="F11" s="8" t="str">
        <f>H24</f>
        <v>NPL Agnes Kimura</v>
      </c>
      <c r="I11" s="7" t="s">
        <v>158</v>
      </c>
      <c r="J11" s="9">
        <v>1.7</v>
      </c>
      <c r="K11" s="1">
        <v>2.12</v>
      </c>
      <c r="L11" s="7" t="s">
        <v>157</v>
      </c>
      <c r="N11" s="7"/>
      <c r="O11" s="7"/>
    </row>
    <row r="12" spans="1:18" ht="12.75" customHeight="1" x14ac:dyDescent="0.35">
      <c r="A12" s="4">
        <v>2</v>
      </c>
      <c r="B12" s="8" t="str">
        <f>H57</f>
        <v>MAN Rita Toamau</v>
      </c>
      <c r="C12" s="4">
        <v>2</v>
      </c>
      <c r="D12" s="8" t="str">
        <f>H56</f>
        <v>GERSA Leilani Alderson</v>
      </c>
      <c r="E12" s="4">
        <v>2</v>
      </c>
      <c r="F12" s="8" t="str">
        <f>H55</f>
        <v>GERSA Gaylene Bullmore Aull</v>
      </c>
      <c r="I12" s="7" t="s">
        <v>152</v>
      </c>
      <c r="J12" s="10">
        <v>0</v>
      </c>
      <c r="K12" s="1">
        <v>0</v>
      </c>
      <c r="L12" s="7" t="s">
        <v>151</v>
      </c>
      <c r="N12" s="7"/>
      <c r="O12" s="7"/>
    </row>
    <row r="13" spans="1:18" ht="12.75" customHeight="1" x14ac:dyDescent="0.35">
      <c r="A13" s="4">
        <v>3</v>
      </c>
      <c r="B13" s="8" t="str">
        <f>H64</f>
        <v>NOR Maureen Woods</v>
      </c>
      <c r="C13" s="4">
        <v>3</v>
      </c>
      <c r="D13" s="8" t="str">
        <f>H65</f>
        <v>OTA Lani Pakieto</v>
      </c>
      <c r="E13" s="4">
        <v>3</v>
      </c>
      <c r="F13" s="8" t="str">
        <f>H66</f>
        <v>TGA Bubs Gray</v>
      </c>
      <c r="N13" s="7"/>
      <c r="O13" s="7"/>
    </row>
    <row r="14" spans="1:18" ht="12.75" customHeight="1" x14ac:dyDescent="0.35">
      <c r="A14" s="4">
        <v>4</v>
      </c>
      <c r="B14" s="8" t="str">
        <f>H99</f>
        <v>TGA Annah Young</v>
      </c>
      <c r="C14" s="4">
        <v>4</v>
      </c>
      <c r="D14" s="8" t="str">
        <f>H98</f>
        <v>TGA Lil Saunders</v>
      </c>
      <c r="E14" s="4">
        <v>4</v>
      </c>
      <c r="F14" s="8" t="str">
        <f>H97</f>
        <v>MAN GG Tahana</v>
      </c>
    </row>
    <row r="15" spans="1:18" ht="12.75" customHeight="1" x14ac:dyDescent="0.35">
      <c r="A15" s="4">
        <v>5</v>
      </c>
      <c r="B15" s="8" t="str">
        <f>H106</f>
        <v>PAT Janice Whiteside</v>
      </c>
      <c r="C15" s="4">
        <v>5</v>
      </c>
      <c r="D15" s="8" t="str">
        <f>H107</f>
        <v>MNU Karen Amiria</v>
      </c>
      <c r="E15" s="4">
        <v>5</v>
      </c>
      <c r="F15" s="8" t="str">
        <f>H108</f>
        <v>ONE Liz Morunga</v>
      </c>
      <c r="G15" s="95" t="s">
        <v>160</v>
      </c>
      <c r="H15" s="96"/>
      <c r="I15" s="97"/>
    </row>
    <row r="16" spans="1:18" ht="12.75" customHeight="1" x14ac:dyDescent="0.35">
      <c r="A16" s="4">
        <v>6</v>
      </c>
      <c r="B16" s="8" t="str">
        <f>H141</f>
        <v>WCC Katrina Tahana</v>
      </c>
      <c r="C16" s="4">
        <v>6</v>
      </c>
      <c r="D16" s="8" t="str">
        <f>H140</f>
        <v>MAN Ada Rawiri</v>
      </c>
      <c r="E16" s="4">
        <v>6</v>
      </c>
      <c r="F16" s="8" t="str">
        <f>H139</f>
        <v>PAT Sharon Wikaira King</v>
      </c>
      <c r="G16" s="98"/>
      <c r="H16" s="99"/>
      <c r="I16" s="100"/>
    </row>
    <row r="17" spans="1:9" ht="12.75" customHeight="1" x14ac:dyDescent="0.35">
      <c r="B17" s="8"/>
      <c r="C17" s="4"/>
      <c r="D17" s="5"/>
    </row>
    <row r="18" spans="1:9" ht="12.75" customHeight="1" x14ac:dyDescent="0.35">
      <c r="A18" s="4"/>
      <c r="B18" s="8" t="s">
        <v>161</v>
      </c>
      <c r="C18" s="4"/>
      <c r="D18" s="8" t="s">
        <v>162</v>
      </c>
      <c r="E18" s="4"/>
      <c r="F18" s="8" t="s">
        <v>163</v>
      </c>
      <c r="H18" s="11" t="s">
        <v>164</v>
      </c>
    </row>
    <row r="19" spans="1:9" ht="12.75" customHeight="1" x14ac:dyDescent="0.4">
      <c r="A19" s="4">
        <v>1</v>
      </c>
      <c r="B19" s="8" t="str">
        <f>H25</f>
        <v>NPL Crystalee Jane</v>
      </c>
      <c r="C19" s="4">
        <v>1</v>
      </c>
      <c r="D19" s="8" t="str">
        <f>H26</f>
        <v>SWA Tatum Manning</v>
      </c>
      <c r="E19" s="4">
        <v>1</v>
      </c>
      <c r="F19" s="8" t="str">
        <f>H27</f>
        <v>TGA Suzanne Hart</v>
      </c>
      <c r="G19" s="1">
        <v>1</v>
      </c>
      <c r="H19" s="12" t="s">
        <v>165</v>
      </c>
      <c r="I19" s="1" t="s">
        <v>166</v>
      </c>
    </row>
    <row r="20" spans="1:9" ht="12.75" customHeight="1" x14ac:dyDescent="0.4">
      <c r="A20" s="4">
        <v>2</v>
      </c>
      <c r="B20" s="8" t="str">
        <f>H54</f>
        <v>SWA Nita Clarkson</v>
      </c>
      <c r="C20" s="4">
        <v>2</v>
      </c>
      <c r="D20" s="8" t="str">
        <f>H53</f>
        <v>BIR Janie Wallace</v>
      </c>
      <c r="E20" s="4">
        <v>2</v>
      </c>
      <c r="F20" s="8" t="str">
        <f>H52</f>
        <v>GERSA Shannon Otene</v>
      </c>
      <c r="G20" s="1">
        <v>2</v>
      </c>
      <c r="H20" s="12" t="s">
        <v>167</v>
      </c>
      <c r="I20" s="1" t="s">
        <v>168</v>
      </c>
    </row>
    <row r="21" spans="1:9" ht="12.75" customHeight="1" x14ac:dyDescent="0.4">
      <c r="A21" s="4">
        <v>3</v>
      </c>
      <c r="B21" s="8" t="str">
        <f>H67</f>
        <v>WKE Denise Brennock</v>
      </c>
      <c r="C21" s="4">
        <v>3</v>
      </c>
      <c r="D21" s="8" t="str">
        <f>H68</f>
        <v>GERSA Katrina Tito</v>
      </c>
      <c r="E21" s="4">
        <v>3</v>
      </c>
      <c r="F21" s="8" t="str">
        <f>H69</f>
        <v>OTK Teo Thoresen</v>
      </c>
      <c r="G21" s="1">
        <v>3</v>
      </c>
      <c r="H21" s="12" t="s">
        <v>169</v>
      </c>
      <c r="I21" s="1" t="s">
        <v>170</v>
      </c>
    </row>
    <row r="22" spans="1:9" ht="12.75" customHeight="1" x14ac:dyDescent="0.4">
      <c r="A22" s="4">
        <v>4</v>
      </c>
      <c r="B22" s="8" t="str">
        <f>H96</f>
        <v>PATRSA Mel Grigg</v>
      </c>
      <c r="C22" s="4">
        <v>4</v>
      </c>
      <c r="D22" s="8" t="str">
        <f>H95</f>
        <v>TGA Merry Wills</v>
      </c>
      <c r="E22" s="4">
        <v>4</v>
      </c>
      <c r="F22" s="8" t="str">
        <f>H94</f>
        <v>HOW Nina Massold</v>
      </c>
      <c r="G22" s="1">
        <v>4</v>
      </c>
      <c r="H22" s="12" t="s">
        <v>171</v>
      </c>
      <c r="I22" s="1" t="s">
        <v>172</v>
      </c>
    </row>
    <row r="23" spans="1:9" ht="12.75" customHeight="1" x14ac:dyDescent="0.4">
      <c r="A23" s="4">
        <v>5</v>
      </c>
      <c r="B23" s="8" t="str">
        <f>H109</f>
        <v>MAN Acushla Potaka</v>
      </c>
      <c r="C23" s="4">
        <v>5</v>
      </c>
      <c r="D23" s="8" t="str">
        <f>H110</f>
        <v>NPL Sharon Crook</v>
      </c>
      <c r="E23" s="4">
        <v>5</v>
      </c>
      <c r="F23" s="8" t="str">
        <f>H111</f>
        <v>PAT Feoi Hukui</v>
      </c>
      <c r="G23" s="1">
        <v>5</v>
      </c>
      <c r="H23" s="12" t="s">
        <v>173</v>
      </c>
      <c r="I23" s="1" t="s">
        <v>174</v>
      </c>
    </row>
    <row r="24" spans="1:9" ht="12.75" customHeight="1" x14ac:dyDescent="0.4">
      <c r="A24" s="4">
        <v>6</v>
      </c>
      <c r="B24" s="8" t="str">
        <f>H138</f>
        <v>WHKRSA Alexandra Chase</v>
      </c>
      <c r="C24" s="4">
        <v>6</v>
      </c>
      <c r="D24" s="8" t="str">
        <f>H137</f>
        <v>MAN Naia Tahana</v>
      </c>
      <c r="E24" s="4">
        <v>6</v>
      </c>
      <c r="F24" s="8" t="str">
        <f>H136</f>
        <v>MAN Clair Tahana</v>
      </c>
      <c r="G24" s="1">
        <v>6</v>
      </c>
      <c r="H24" s="12" t="s">
        <v>175</v>
      </c>
      <c r="I24" s="1" t="s">
        <v>176</v>
      </c>
    </row>
    <row r="25" spans="1:9" ht="12.75" customHeight="1" x14ac:dyDescent="0.4">
      <c r="B25" s="8"/>
      <c r="C25" s="4"/>
      <c r="D25" s="8"/>
      <c r="G25" s="1">
        <v>7</v>
      </c>
      <c r="H25" s="12" t="s">
        <v>177</v>
      </c>
      <c r="I25" s="1" t="s">
        <v>178</v>
      </c>
    </row>
    <row r="26" spans="1:9" ht="12.75" customHeight="1" x14ac:dyDescent="0.4">
      <c r="A26" s="4"/>
      <c r="B26" s="8" t="s">
        <v>179</v>
      </c>
      <c r="C26" s="4"/>
      <c r="D26" s="8" t="s">
        <v>180</v>
      </c>
      <c r="E26" s="4"/>
      <c r="F26" s="8" t="s">
        <v>181</v>
      </c>
      <c r="G26" s="1">
        <v>8</v>
      </c>
      <c r="H26" s="12" t="s">
        <v>182</v>
      </c>
      <c r="I26" s="1" t="s">
        <v>183</v>
      </c>
    </row>
    <row r="27" spans="1:9" ht="12.75" customHeight="1" x14ac:dyDescent="0.4">
      <c r="A27" s="4">
        <v>1</v>
      </c>
      <c r="B27" s="8" t="str">
        <f>H28</f>
        <v>PAP Hannah Wood</v>
      </c>
      <c r="C27" s="4">
        <v>1</v>
      </c>
      <c r="D27" s="8" t="str">
        <f>H29</f>
        <v>WAI Celia Bason</v>
      </c>
      <c r="E27" s="4">
        <v>1</v>
      </c>
      <c r="F27" s="8" t="str">
        <f>H30</f>
        <v>PAT Sweethart Paul Bennett</v>
      </c>
      <c r="G27" s="1">
        <v>9</v>
      </c>
      <c r="H27" s="12" t="s">
        <v>184</v>
      </c>
      <c r="I27" s="1" t="s">
        <v>185</v>
      </c>
    </row>
    <row r="28" spans="1:9" ht="12.75" customHeight="1" x14ac:dyDescent="0.4">
      <c r="A28" s="4">
        <v>2</v>
      </c>
      <c r="B28" s="8" t="str">
        <f>H51</f>
        <v>KAI Trish O'Neill</v>
      </c>
      <c r="C28" s="4">
        <v>2</v>
      </c>
      <c r="D28" s="8" t="str">
        <f>H50</f>
        <v>GERSA Clare Shanaher</v>
      </c>
      <c r="E28" s="4">
        <v>2</v>
      </c>
      <c r="F28" s="8" t="str">
        <f>H49</f>
        <v>HOR Corien Simpson</v>
      </c>
      <c r="G28" s="1">
        <v>10</v>
      </c>
      <c r="H28" s="12" t="s">
        <v>186</v>
      </c>
      <c r="I28" s="1" t="s">
        <v>187</v>
      </c>
    </row>
    <row r="29" spans="1:9" ht="12.75" customHeight="1" x14ac:dyDescent="0.4">
      <c r="A29" s="4">
        <v>3</v>
      </c>
      <c r="B29" s="8" t="str">
        <f>H70</f>
        <v>PAT Debs Sylva</v>
      </c>
      <c r="C29" s="4">
        <v>3</v>
      </c>
      <c r="D29" s="8" t="str">
        <f>H71</f>
        <v>KAI Lee Early</v>
      </c>
      <c r="E29" s="4">
        <v>3</v>
      </c>
      <c r="F29" s="8" t="str">
        <f>H72</f>
        <v>GERSA Leeanne Stowers</v>
      </c>
      <c r="G29" s="1">
        <v>11</v>
      </c>
      <c r="H29" s="12" t="s">
        <v>188</v>
      </c>
      <c r="I29" s="1" t="s">
        <v>189</v>
      </c>
    </row>
    <row r="30" spans="1:9" ht="12.75" customHeight="1" x14ac:dyDescent="0.4">
      <c r="A30" s="4">
        <v>4</v>
      </c>
      <c r="B30" s="8" t="str">
        <f>H93</f>
        <v>GERSA Bella Brierly</v>
      </c>
      <c r="C30" s="4">
        <v>4</v>
      </c>
      <c r="D30" s="8" t="str">
        <f>H92</f>
        <v>TOK Sheryl Wills</v>
      </c>
      <c r="E30" s="4">
        <v>4</v>
      </c>
      <c r="F30" s="8" t="str">
        <f>H91</f>
        <v>PET Sherise Whitu</v>
      </c>
      <c r="G30" s="1">
        <v>12</v>
      </c>
      <c r="H30" s="12" t="s">
        <v>190</v>
      </c>
      <c r="I30" s="1" t="s">
        <v>191</v>
      </c>
    </row>
    <row r="31" spans="1:9" ht="12.75" customHeight="1" x14ac:dyDescent="0.4">
      <c r="A31" s="4">
        <v>5</v>
      </c>
      <c r="B31" s="8" t="str">
        <f>H112</f>
        <v>TGA Angela Murton</v>
      </c>
      <c r="C31" s="4">
        <v>5</v>
      </c>
      <c r="D31" s="8" t="str">
        <f>H113</f>
        <v>HOW Geraldine Rose</v>
      </c>
      <c r="E31" s="4">
        <v>5</v>
      </c>
      <c r="F31" s="8" t="str">
        <f>H114</f>
        <v>TOK Cynthia Thompson</v>
      </c>
      <c r="G31" s="1">
        <v>13</v>
      </c>
      <c r="H31" s="12" t="s">
        <v>192</v>
      </c>
      <c r="I31" s="1" t="s">
        <v>193</v>
      </c>
    </row>
    <row r="32" spans="1:9" ht="12.75" customHeight="1" x14ac:dyDescent="0.4">
      <c r="A32" s="4">
        <v>6</v>
      </c>
      <c r="B32" s="8" t="str">
        <f>H135</f>
        <v>HWC Justine Hickey</v>
      </c>
      <c r="C32" s="4">
        <v>6</v>
      </c>
      <c r="D32" s="8" t="str">
        <f>H134</f>
        <v>ONE Tracey Rangiuia</v>
      </c>
      <c r="E32" s="4">
        <v>6</v>
      </c>
      <c r="F32" s="8" t="str">
        <f>H133</f>
        <v>MAN Tania Martin</v>
      </c>
      <c r="G32" s="1">
        <v>14</v>
      </c>
      <c r="H32" s="12" t="s">
        <v>194</v>
      </c>
      <c r="I32" s="1" t="s">
        <v>195</v>
      </c>
    </row>
    <row r="33" spans="1:9" ht="12.75" customHeight="1" x14ac:dyDescent="0.4">
      <c r="B33" s="8"/>
      <c r="C33" s="4"/>
      <c r="D33" s="8"/>
      <c r="G33" s="1">
        <v>15</v>
      </c>
      <c r="H33" s="12" t="s">
        <v>196</v>
      </c>
      <c r="I33" s="1" t="s">
        <v>197</v>
      </c>
    </row>
    <row r="34" spans="1:9" ht="12.75" customHeight="1" x14ac:dyDescent="0.4">
      <c r="A34" s="4"/>
      <c r="B34" s="8" t="s">
        <v>198</v>
      </c>
      <c r="C34" s="4"/>
      <c r="D34" s="8" t="s">
        <v>199</v>
      </c>
      <c r="E34" s="4"/>
      <c r="F34" s="8" t="s">
        <v>200</v>
      </c>
      <c r="G34" s="1">
        <v>16</v>
      </c>
      <c r="H34" s="12" t="s">
        <v>201</v>
      </c>
      <c r="I34" s="1" t="s">
        <v>202</v>
      </c>
    </row>
    <row r="35" spans="1:9" ht="12.75" customHeight="1" x14ac:dyDescent="0.4">
      <c r="A35" s="4">
        <v>1</v>
      </c>
      <c r="B35" s="8" t="str">
        <f>H31</f>
        <v>PAT Hazel Cook</v>
      </c>
      <c r="C35" s="4">
        <v>1</v>
      </c>
      <c r="D35" s="8" t="str">
        <f>H32</f>
        <v>PAT Jenny Cook</v>
      </c>
      <c r="E35" s="4">
        <v>1</v>
      </c>
      <c r="F35" s="8" t="str">
        <f>H33</f>
        <v>PUK Rachel Langdon</v>
      </c>
      <c r="G35" s="1">
        <v>17</v>
      </c>
      <c r="H35" s="12" t="s">
        <v>203</v>
      </c>
      <c r="I35" s="1" t="s">
        <v>204</v>
      </c>
    </row>
    <row r="36" spans="1:9" ht="12.75" customHeight="1" x14ac:dyDescent="0.4">
      <c r="A36" s="4">
        <v>2</v>
      </c>
      <c r="B36" s="8" t="str">
        <f>H48</f>
        <v>PAP Catriona McLean</v>
      </c>
      <c r="C36" s="4">
        <v>2</v>
      </c>
      <c r="D36" s="8" t="str">
        <f>H47</f>
        <v>PAP Kirsten Aumua</v>
      </c>
      <c r="E36" s="4">
        <v>2</v>
      </c>
      <c r="F36" s="8" t="str">
        <f>H46</f>
        <v>HOR Margo Kingi</v>
      </c>
      <c r="G36" s="1">
        <v>18</v>
      </c>
      <c r="H36" s="12" t="s">
        <v>205</v>
      </c>
      <c r="I36" s="1" t="s">
        <v>206</v>
      </c>
    </row>
    <row r="37" spans="1:9" ht="12.75" customHeight="1" x14ac:dyDescent="0.4">
      <c r="A37" s="4">
        <v>3</v>
      </c>
      <c r="B37" s="8" t="str">
        <f>H73</f>
        <v>HOR Wendy Carlson</v>
      </c>
      <c r="C37" s="4">
        <v>3</v>
      </c>
      <c r="D37" s="8" t="str">
        <f>H74</f>
        <v>TGA Annie Mair</v>
      </c>
      <c r="E37" s="4">
        <v>3</v>
      </c>
      <c r="F37" s="8" t="str">
        <f>H75</f>
        <v>OTA Natasha Taufalele</v>
      </c>
      <c r="G37" s="1">
        <v>19</v>
      </c>
      <c r="H37" s="12" t="s">
        <v>207</v>
      </c>
      <c r="I37" s="1" t="s">
        <v>208</v>
      </c>
    </row>
    <row r="38" spans="1:9" ht="12.75" customHeight="1" x14ac:dyDescent="0.4">
      <c r="A38" s="4">
        <v>4</v>
      </c>
      <c r="B38" s="8" t="str">
        <f>H90</f>
        <v>BIR Tina Fatuesi</v>
      </c>
      <c r="C38" s="4">
        <v>4</v>
      </c>
      <c r="D38" s="8" t="str">
        <f>H89</f>
        <v>MAN Kelly Pologa</v>
      </c>
      <c r="E38" s="4">
        <v>4</v>
      </c>
      <c r="F38" s="8" t="str">
        <f>H88</f>
        <v>BIR Ludene Paraha</v>
      </c>
      <c r="G38" s="1">
        <v>20</v>
      </c>
      <c r="H38" s="12" t="s">
        <v>209</v>
      </c>
      <c r="I38" s="1" t="s">
        <v>210</v>
      </c>
    </row>
    <row r="39" spans="1:9" ht="12.75" customHeight="1" x14ac:dyDescent="0.4">
      <c r="A39" s="4">
        <v>5</v>
      </c>
      <c r="B39" s="8" t="str">
        <f>H115</f>
        <v>MAN Josie Tahana</v>
      </c>
      <c r="C39" s="4">
        <v>5</v>
      </c>
      <c r="D39" s="8" t="str">
        <f>H116</f>
        <v>ONE Norma Black</v>
      </c>
      <c r="E39" s="4">
        <v>5</v>
      </c>
      <c r="F39" s="8" t="str">
        <f>H117</f>
        <v>ONE Rachel Mason</v>
      </c>
      <c r="G39" s="1">
        <v>21</v>
      </c>
      <c r="H39" s="12" t="s">
        <v>211</v>
      </c>
      <c r="I39" s="1" t="s">
        <v>212</v>
      </c>
    </row>
    <row r="40" spans="1:9" ht="12.75" customHeight="1" x14ac:dyDescent="0.4">
      <c r="A40" s="4">
        <v>6</v>
      </c>
      <c r="B40" s="8" t="str">
        <f>H132</f>
        <v>GERSA Darylene Tutauha</v>
      </c>
      <c r="C40" s="4">
        <v>6</v>
      </c>
      <c r="D40" s="8" t="str">
        <f>H131</f>
        <v>PET Adrienne McCarthy</v>
      </c>
      <c r="E40" s="4">
        <v>6</v>
      </c>
      <c r="F40" s="8" t="str">
        <f>H130</f>
        <v>GERSA Bubbles Clifford</v>
      </c>
      <c r="G40" s="1">
        <v>22</v>
      </c>
      <c r="H40" s="12" t="s">
        <v>213</v>
      </c>
      <c r="I40" s="1" t="s">
        <v>214</v>
      </c>
    </row>
    <row r="41" spans="1:9" ht="12.75" customHeight="1" x14ac:dyDescent="0.4">
      <c r="A41" s="4"/>
      <c r="B41" s="13"/>
      <c r="C41" s="4"/>
      <c r="D41" s="8"/>
      <c r="G41" s="1">
        <v>23</v>
      </c>
      <c r="H41" s="12" t="s">
        <v>215</v>
      </c>
      <c r="I41" s="1" t="s">
        <v>216</v>
      </c>
    </row>
    <row r="42" spans="1:9" ht="12.75" customHeight="1" x14ac:dyDescent="0.4">
      <c r="A42" s="4"/>
      <c r="B42" s="8" t="s">
        <v>217</v>
      </c>
      <c r="C42" s="4"/>
      <c r="D42" s="8" t="s">
        <v>218</v>
      </c>
      <c r="E42" s="4"/>
      <c r="F42" s="8" t="s">
        <v>219</v>
      </c>
      <c r="G42" s="1">
        <v>24</v>
      </c>
      <c r="H42" s="12" t="s">
        <v>220</v>
      </c>
      <c r="I42" s="1" t="s">
        <v>221</v>
      </c>
    </row>
    <row r="43" spans="1:9" ht="12.75" customHeight="1" x14ac:dyDescent="0.4">
      <c r="A43" s="4">
        <v>1</v>
      </c>
      <c r="B43" s="8" t="str">
        <f>H34</f>
        <v>SWA Jade Cullen</v>
      </c>
      <c r="C43" s="4">
        <v>1</v>
      </c>
      <c r="D43" s="8" t="str">
        <f>H35</f>
        <v>SWW Nicola Burns</v>
      </c>
      <c r="E43" s="4">
        <v>1</v>
      </c>
      <c r="F43" s="8" t="str">
        <f>H36</f>
        <v>PAP Jasmine Purdon</v>
      </c>
      <c r="G43" s="1">
        <v>25</v>
      </c>
      <c r="H43" s="12" t="s">
        <v>222</v>
      </c>
      <c r="I43" s="1" t="s">
        <v>223</v>
      </c>
    </row>
    <row r="44" spans="1:9" ht="12.75" customHeight="1" x14ac:dyDescent="0.4">
      <c r="A44" s="4">
        <v>2</v>
      </c>
      <c r="B44" s="8" t="str">
        <f>H45</f>
        <v>PUK Micheala Langdon</v>
      </c>
      <c r="C44" s="4">
        <v>2</v>
      </c>
      <c r="D44" s="8" t="str">
        <f>H44</f>
        <v>HOR Sherralee Boyce</v>
      </c>
      <c r="E44" s="4">
        <v>2</v>
      </c>
      <c r="F44" s="8" t="str">
        <f>H43</f>
        <v>HOR Maxine Soal</v>
      </c>
      <c r="G44" s="1">
        <v>26</v>
      </c>
      <c r="H44" s="12" t="s">
        <v>224</v>
      </c>
      <c r="I44" s="1" t="s">
        <v>225</v>
      </c>
    </row>
    <row r="45" spans="1:9" ht="12.75" customHeight="1" x14ac:dyDescent="0.4">
      <c r="A45" s="4">
        <v>3</v>
      </c>
      <c r="B45" s="8" t="str">
        <f>H76</f>
        <v>GERSA Brenda Rehu</v>
      </c>
      <c r="C45" s="4">
        <v>3</v>
      </c>
      <c r="D45" s="8" t="str">
        <f>H77</f>
        <v>MAN Sue Vue</v>
      </c>
      <c r="E45" s="4">
        <v>3</v>
      </c>
      <c r="F45" s="8" t="str">
        <f>H78</f>
        <v>SWA Mem Rapana</v>
      </c>
      <c r="G45" s="1">
        <v>27</v>
      </c>
      <c r="H45" s="12" t="s">
        <v>226</v>
      </c>
      <c r="I45" s="1" t="s">
        <v>227</v>
      </c>
    </row>
    <row r="46" spans="1:9" ht="12.75" customHeight="1" x14ac:dyDescent="0.4">
      <c r="A46" s="4">
        <v>4</v>
      </c>
      <c r="B46" s="8" t="str">
        <f>H87</f>
        <v>PAT Ngahuia Tahi</v>
      </c>
      <c r="C46" s="4">
        <v>4</v>
      </c>
      <c r="D46" s="8" t="str">
        <f>H86</f>
        <v>TGA Nita Knight</v>
      </c>
      <c r="E46" s="4">
        <v>4</v>
      </c>
      <c r="F46" s="8" t="str">
        <f>H85</f>
        <v>MAN Brooque Pologa</v>
      </c>
      <c r="G46" s="1">
        <v>28</v>
      </c>
      <c r="H46" s="12" t="s">
        <v>228</v>
      </c>
      <c r="I46" s="1" t="s">
        <v>229</v>
      </c>
    </row>
    <row r="47" spans="1:9" ht="12.75" customHeight="1" x14ac:dyDescent="0.4">
      <c r="A47" s="4">
        <v>5</v>
      </c>
      <c r="B47" s="8" t="str">
        <f>H118</f>
        <v>BIR Paula Waterson</v>
      </c>
      <c r="C47" s="4">
        <v>5</v>
      </c>
      <c r="D47" s="8" t="str">
        <f>H119</f>
        <v>GERSA Janine Clifford</v>
      </c>
      <c r="E47" s="4">
        <v>5</v>
      </c>
      <c r="F47" s="8" t="str">
        <f>H120</f>
        <v>PUK Dianne Rangiuia</v>
      </c>
      <c r="G47" s="1">
        <v>29</v>
      </c>
      <c r="H47" s="12" t="s">
        <v>230</v>
      </c>
      <c r="I47" s="1" t="s">
        <v>231</v>
      </c>
    </row>
    <row r="48" spans="1:9" ht="12.75" customHeight="1" x14ac:dyDescent="0.4">
      <c r="A48" s="4">
        <v>6</v>
      </c>
      <c r="B48" s="8" t="str">
        <f>H129</f>
        <v>HOR Robyn Quinn</v>
      </c>
      <c r="C48" s="4">
        <v>6</v>
      </c>
      <c r="D48" s="8" t="str">
        <f>H128</f>
        <v>PAT Terri Argus</v>
      </c>
      <c r="E48" s="4">
        <v>6</v>
      </c>
      <c r="F48" s="8" t="str">
        <f>H127</f>
        <v>GERSA Laquiesha Clifford</v>
      </c>
      <c r="G48" s="1">
        <v>30</v>
      </c>
      <c r="H48" s="12" t="s">
        <v>232</v>
      </c>
      <c r="I48" s="1" t="s">
        <v>233</v>
      </c>
    </row>
    <row r="49" spans="1:9" ht="12.75" customHeight="1" x14ac:dyDescent="0.4">
      <c r="A49" s="4"/>
      <c r="B49" s="8"/>
      <c r="C49" s="4"/>
      <c r="D49" s="8"/>
      <c r="G49" s="1">
        <v>31</v>
      </c>
      <c r="H49" s="12" t="s">
        <v>234</v>
      </c>
      <c r="I49" s="1" t="s">
        <v>235</v>
      </c>
    </row>
    <row r="50" spans="1:9" ht="12.75" customHeight="1" x14ac:dyDescent="0.4">
      <c r="A50" s="4"/>
      <c r="B50" s="8" t="s">
        <v>236</v>
      </c>
      <c r="C50" s="4"/>
      <c r="D50" s="8" t="s">
        <v>237</v>
      </c>
      <c r="E50" s="4"/>
      <c r="F50" s="8" t="s">
        <v>238</v>
      </c>
      <c r="G50" s="1">
        <v>32</v>
      </c>
      <c r="H50" s="12" t="s">
        <v>239</v>
      </c>
      <c r="I50" s="1" t="s">
        <v>240</v>
      </c>
    </row>
    <row r="51" spans="1:9" ht="12.75" customHeight="1" x14ac:dyDescent="0.4">
      <c r="A51" s="4">
        <v>1</v>
      </c>
      <c r="B51" s="8" t="str">
        <f>H37</f>
        <v>MAN Rosie Rawiri</v>
      </c>
      <c r="C51" s="4">
        <v>1</v>
      </c>
      <c r="D51" s="8" t="str">
        <f>H38</f>
        <v>TOK Wendy Cook</v>
      </c>
      <c r="E51" s="4">
        <v>1</v>
      </c>
      <c r="F51" s="8" t="str">
        <f t="shared" ref="F51:F52" si="2">H39</f>
        <v>TGA Aroha Te Haara</v>
      </c>
      <c r="G51" s="1">
        <v>33</v>
      </c>
      <c r="H51" s="12" t="s">
        <v>241</v>
      </c>
      <c r="I51" s="1" t="s">
        <v>242</v>
      </c>
    </row>
    <row r="52" spans="1:9" ht="12.75" customHeight="1" x14ac:dyDescent="0.4">
      <c r="A52" s="4">
        <v>2</v>
      </c>
      <c r="B52" s="8" t="str">
        <f>H42</f>
        <v>GERSA Victoria Heavey</v>
      </c>
      <c r="C52" s="4">
        <v>2</v>
      </c>
      <c r="D52" s="8" t="str">
        <f>H41</f>
        <v>RIC Kerry Ashbrook</v>
      </c>
      <c r="E52" s="4">
        <v>2</v>
      </c>
      <c r="F52" s="8" t="str">
        <f t="shared" si="2"/>
        <v>HOR Letitia Jackson</v>
      </c>
      <c r="G52" s="1">
        <v>34</v>
      </c>
      <c r="H52" s="12" t="s">
        <v>243</v>
      </c>
      <c r="I52" s="1" t="s">
        <v>244</v>
      </c>
    </row>
    <row r="53" spans="1:9" ht="12.75" customHeight="1" x14ac:dyDescent="0.4">
      <c r="A53" s="4">
        <v>3</v>
      </c>
      <c r="B53" s="8" t="str">
        <f>H79</f>
        <v>INV Wendy Stevens</v>
      </c>
      <c r="C53" s="4">
        <v>3</v>
      </c>
      <c r="D53" s="8" t="str">
        <f>H80</f>
        <v>MAN Heihera Rehu Brown</v>
      </c>
      <c r="E53" s="4">
        <v>3</v>
      </c>
      <c r="F53" s="8" t="str">
        <f t="shared" ref="F53:F54" si="3">H81</f>
        <v>GERSA Sisi Ngata</v>
      </c>
      <c r="G53" s="1">
        <v>35</v>
      </c>
      <c r="H53" s="12" t="s">
        <v>245</v>
      </c>
      <c r="I53" s="1" t="s">
        <v>246</v>
      </c>
    </row>
    <row r="54" spans="1:9" ht="12.75" customHeight="1" x14ac:dyDescent="0.4">
      <c r="A54" s="4">
        <v>4</v>
      </c>
      <c r="B54" s="8" t="str">
        <f>H84</f>
        <v>OTA Tina Bartlett</v>
      </c>
      <c r="C54" s="4">
        <v>4</v>
      </c>
      <c r="D54" s="8" t="str">
        <f>H83</f>
        <v>GERSA Tee Simon</v>
      </c>
      <c r="E54" s="4">
        <v>4</v>
      </c>
      <c r="F54" s="8" t="str">
        <f t="shared" si="3"/>
        <v>MAN Diane Akui</v>
      </c>
      <c r="G54" s="1">
        <v>36</v>
      </c>
      <c r="H54" s="12" t="s">
        <v>247</v>
      </c>
      <c r="I54" s="1" t="s">
        <v>248</v>
      </c>
    </row>
    <row r="55" spans="1:9" ht="12.75" customHeight="1" x14ac:dyDescent="0.4">
      <c r="A55" s="4">
        <v>5</v>
      </c>
      <c r="B55" s="8" t="str">
        <f>H121</f>
        <v>HOR Corrina Davis</v>
      </c>
      <c r="C55" s="4">
        <v>5</v>
      </c>
      <c r="D55" s="8" t="str">
        <f>H122</f>
        <v>PAT Addison Argus</v>
      </c>
      <c r="E55" s="4">
        <v>5</v>
      </c>
      <c r="F55" s="8" t="str">
        <f t="shared" ref="F55:F56" si="4">H123</f>
        <v>PAT Jazmine Toa</v>
      </c>
      <c r="G55" s="1">
        <v>37</v>
      </c>
      <c r="H55" s="12" t="s">
        <v>249</v>
      </c>
      <c r="I55" s="1" t="s">
        <v>250</v>
      </c>
    </row>
    <row r="56" spans="1:9" ht="12.75" customHeight="1" x14ac:dyDescent="0.4">
      <c r="A56" s="4">
        <v>6</v>
      </c>
      <c r="B56" s="8" t="str">
        <f>H126</f>
        <v>OTK Lil Takiwa</v>
      </c>
      <c r="C56" s="4">
        <v>6</v>
      </c>
      <c r="D56" s="8" t="str">
        <f>H125</f>
        <v>HOR Julieanne Boyce</v>
      </c>
      <c r="E56" s="4">
        <v>6</v>
      </c>
      <c r="F56" s="8" t="str">
        <f t="shared" si="4"/>
        <v>SWA Alicia Philburn</v>
      </c>
      <c r="G56" s="1">
        <v>38</v>
      </c>
      <c r="H56" s="12" t="s">
        <v>251</v>
      </c>
      <c r="I56" s="1" t="s">
        <v>252</v>
      </c>
    </row>
    <row r="57" spans="1:9" ht="12.75" customHeight="1" x14ac:dyDescent="0.4">
      <c r="A57" s="4"/>
      <c r="B57" s="8"/>
      <c r="C57" s="4"/>
      <c r="D57" s="8"/>
      <c r="G57" s="1">
        <v>39</v>
      </c>
      <c r="H57" s="12" t="s">
        <v>253</v>
      </c>
      <c r="I57" s="1" t="s">
        <v>254</v>
      </c>
    </row>
    <row r="58" spans="1:9" ht="12.75" customHeight="1" x14ac:dyDescent="0.4">
      <c r="A58" s="4"/>
      <c r="B58" s="8"/>
      <c r="C58" s="4"/>
      <c r="D58" s="8"/>
      <c r="E58" s="4"/>
      <c r="F58" s="8"/>
      <c r="G58" s="1">
        <v>40</v>
      </c>
      <c r="H58" s="12" t="s">
        <v>255</v>
      </c>
      <c r="I58" s="1" t="s">
        <v>256</v>
      </c>
    </row>
    <row r="59" spans="1:9" ht="12.75" customHeight="1" x14ac:dyDescent="0.4">
      <c r="A59" s="4"/>
      <c r="B59" s="8"/>
      <c r="C59" s="4"/>
      <c r="D59" s="8"/>
      <c r="E59" s="4"/>
      <c r="F59" s="8"/>
      <c r="G59" s="1">
        <v>41</v>
      </c>
      <c r="H59" s="12" t="s">
        <v>257</v>
      </c>
      <c r="I59" s="1" t="s">
        <v>258</v>
      </c>
    </row>
    <row r="60" spans="1:9" ht="12.75" customHeight="1" x14ac:dyDescent="0.4">
      <c r="A60" s="4"/>
      <c r="B60" s="8"/>
      <c r="C60" s="4"/>
      <c r="D60" s="8"/>
      <c r="E60" s="4"/>
      <c r="F60" s="8"/>
      <c r="G60" s="1">
        <v>42</v>
      </c>
      <c r="H60" s="12" t="s">
        <v>259</v>
      </c>
      <c r="I60" s="1" t="s">
        <v>260</v>
      </c>
    </row>
    <row r="61" spans="1:9" ht="12.75" customHeight="1" x14ac:dyDescent="0.4">
      <c r="A61" s="4"/>
      <c r="B61" s="8"/>
      <c r="C61" s="4"/>
      <c r="D61" s="8"/>
      <c r="E61" s="4"/>
      <c r="F61" s="8"/>
      <c r="G61" s="1">
        <v>43</v>
      </c>
      <c r="H61" s="12" t="s">
        <v>261</v>
      </c>
      <c r="I61" s="1" t="s">
        <v>262</v>
      </c>
    </row>
    <row r="62" spans="1:9" ht="12.75" customHeight="1" x14ac:dyDescent="0.4">
      <c r="A62" s="4"/>
      <c r="B62" s="8"/>
      <c r="C62" s="4"/>
      <c r="D62" s="8"/>
      <c r="E62" s="4"/>
      <c r="F62" s="8"/>
      <c r="G62" s="1">
        <v>44</v>
      </c>
      <c r="H62" s="12" t="s">
        <v>263</v>
      </c>
      <c r="I62" s="1" t="s">
        <v>264</v>
      </c>
    </row>
    <row r="63" spans="1:9" ht="12.75" customHeight="1" x14ac:dyDescent="0.4">
      <c r="A63" s="4"/>
      <c r="B63" s="8"/>
      <c r="C63" s="4"/>
      <c r="D63" s="8"/>
      <c r="E63" s="4"/>
      <c r="F63" s="8"/>
      <c r="G63" s="1">
        <v>45</v>
      </c>
      <c r="H63" s="12" t="s">
        <v>265</v>
      </c>
      <c r="I63" s="1" t="s">
        <v>266</v>
      </c>
    </row>
    <row r="64" spans="1:9" ht="12.75" customHeight="1" x14ac:dyDescent="0.4">
      <c r="A64" s="4"/>
      <c r="B64" s="8"/>
      <c r="C64" s="4"/>
      <c r="E64" s="4"/>
      <c r="G64" s="1">
        <v>46</v>
      </c>
      <c r="H64" s="12" t="s">
        <v>267</v>
      </c>
      <c r="I64" s="1" t="s">
        <v>268</v>
      </c>
    </row>
    <row r="65" spans="2:9" ht="12.75" customHeight="1" x14ac:dyDescent="0.4">
      <c r="C65" s="4"/>
      <c r="D65" s="8"/>
      <c r="G65" s="1">
        <v>47</v>
      </c>
      <c r="H65" s="12" t="s">
        <v>269</v>
      </c>
      <c r="I65" s="1" t="s">
        <v>270</v>
      </c>
    </row>
    <row r="66" spans="2:9" ht="12.75" customHeight="1" x14ac:dyDescent="0.4">
      <c r="B66" s="8"/>
      <c r="C66" s="4"/>
      <c r="D66" s="8"/>
      <c r="G66" s="1">
        <v>48</v>
      </c>
      <c r="H66" s="12" t="s">
        <v>271</v>
      </c>
      <c r="I66" s="1" t="s">
        <v>272</v>
      </c>
    </row>
    <row r="67" spans="2:9" ht="12.75" customHeight="1" x14ac:dyDescent="0.4">
      <c r="B67" s="8"/>
      <c r="C67" s="4"/>
      <c r="D67" s="8"/>
      <c r="G67" s="1">
        <v>49</v>
      </c>
      <c r="H67" s="12" t="s">
        <v>273</v>
      </c>
      <c r="I67" s="1" t="s">
        <v>274</v>
      </c>
    </row>
    <row r="68" spans="2:9" ht="12.75" customHeight="1" x14ac:dyDescent="0.4">
      <c r="B68" s="8"/>
      <c r="C68" s="4"/>
      <c r="G68" s="1">
        <v>50</v>
      </c>
      <c r="H68" s="12" t="s">
        <v>275</v>
      </c>
      <c r="I68" s="1" t="s">
        <v>276</v>
      </c>
    </row>
    <row r="69" spans="2:9" ht="12.75" customHeight="1" x14ac:dyDescent="0.4">
      <c r="B69" s="8"/>
      <c r="C69" s="4"/>
      <c r="D69" s="8"/>
      <c r="G69" s="1">
        <v>51</v>
      </c>
      <c r="H69" s="12" t="s">
        <v>277</v>
      </c>
      <c r="I69" s="1" t="s">
        <v>278</v>
      </c>
    </row>
    <row r="70" spans="2:9" ht="12.75" customHeight="1" x14ac:dyDescent="0.4">
      <c r="B70" s="8"/>
      <c r="C70" s="4"/>
      <c r="G70" s="1">
        <v>52</v>
      </c>
      <c r="H70" s="12" t="s">
        <v>279</v>
      </c>
      <c r="I70" s="1" t="s">
        <v>280</v>
      </c>
    </row>
    <row r="71" spans="2:9" ht="12.75" customHeight="1" x14ac:dyDescent="0.4">
      <c r="B71" s="8"/>
      <c r="C71" s="4"/>
      <c r="D71" s="8"/>
      <c r="G71" s="1">
        <v>53</v>
      </c>
      <c r="H71" s="12" t="s">
        <v>281</v>
      </c>
      <c r="I71" s="1" t="s">
        <v>282</v>
      </c>
    </row>
    <row r="72" spans="2:9" ht="12.75" customHeight="1" x14ac:dyDescent="0.4">
      <c r="B72" s="8"/>
      <c r="C72" s="4"/>
      <c r="G72" s="1">
        <v>54</v>
      </c>
      <c r="H72" s="12" t="s">
        <v>283</v>
      </c>
      <c r="I72" s="1" t="s">
        <v>284</v>
      </c>
    </row>
    <row r="73" spans="2:9" ht="12.75" customHeight="1" x14ac:dyDescent="0.4">
      <c r="B73" s="8"/>
      <c r="C73" s="4"/>
      <c r="D73" s="8"/>
      <c r="G73" s="1">
        <v>55</v>
      </c>
      <c r="H73" s="12" t="s">
        <v>285</v>
      </c>
      <c r="I73" s="1" t="s">
        <v>286</v>
      </c>
    </row>
    <row r="74" spans="2:9" ht="12.75" customHeight="1" x14ac:dyDescent="0.4">
      <c r="B74" s="8"/>
      <c r="C74" s="4"/>
      <c r="D74" s="8"/>
      <c r="G74" s="1">
        <v>56</v>
      </c>
      <c r="H74" s="12" t="s">
        <v>287</v>
      </c>
      <c r="I74" s="1" t="s">
        <v>288</v>
      </c>
    </row>
    <row r="75" spans="2:9" ht="12.75" customHeight="1" x14ac:dyDescent="0.4">
      <c r="B75" s="8"/>
      <c r="C75" s="4"/>
      <c r="D75" s="8"/>
      <c r="G75" s="1">
        <v>57</v>
      </c>
      <c r="H75" s="12" t="s">
        <v>289</v>
      </c>
      <c r="I75" s="1" t="s">
        <v>290</v>
      </c>
    </row>
    <row r="76" spans="2:9" ht="12.75" customHeight="1" x14ac:dyDescent="0.4">
      <c r="B76" s="8"/>
      <c r="C76" s="4"/>
      <c r="D76" s="8"/>
      <c r="G76" s="1">
        <v>58</v>
      </c>
      <c r="H76" s="12" t="s">
        <v>291</v>
      </c>
      <c r="I76" s="1" t="s">
        <v>292</v>
      </c>
    </row>
    <row r="77" spans="2:9" ht="12.75" customHeight="1" x14ac:dyDescent="0.4">
      <c r="B77" s="8"/>
      <c r="C77" s="4"/>
      <c r="D77" s="8"/>
      <c r="G77" s="1">
        <v>59</v>
      </c>
      <c r="H77" s="12" t="s">
        <v>293</v>
      </c>
      <c r="I77" s="1" t="s">
        <v>294</v>
      </c>
    </row>
    <row r="78" spans="2:9" ht="12.75" customHeight="1" x14ac:dyDescent="0.4">
      <c r="B78" s="8"/>
      <c r="C78" s="4"/>
      <c r="G78" s="1">
        <v>60</v>
      </c>
      <c r="H78" s="12" t="s">
        <v>295</v>
      </c>
      <c r="I78" s="1" t="s">
        <v>296</v>
      </c>
    </row>
    <row r="79" spans="2:9" ht="12.75" customHeight="1" x14ac:dyDescent="0.4">
      <c r="B79" s="8"/>
      <c r="C79" s="4"/>
      <c r="D79" s="8"/>
      <c r="G79" s="1">
        <v>61</v>
      </c>
      <c r="H79" s="12" t="s">
        <v>297</v>
      </c>
      <c r="I79" s="1" t="s">
        <v>298</v>
      </c>
    </row>
    <row r="80" spans="2:9" ht="12.75" customHeight="1" x14ac:dyDescent="0.4">
      <c r="B80" s="8"/>
      <c r="C80" s="4"/>
      <c r="D80" s="8"/>
      <c r="G80" s="1">
        <v>62</v>
      </c>
      <c r="H80" s="12" t="s">
        <v>299</v>
      </c>
      <c r="I80" s="1" t="s">
        <v>300</v>
      </c>
    </row>
    <row r="81" spans="2:9" ht="12.75" customHeight="1" x14ac:dyDescent="0.4">
      <c r="B81" s="8"/>
      <c r="C81" s="4"/>
      <c r="D81" s="8"/>
      <c r="G81" s="1">
        <v>63</v>
      </c>
      <c r="H81" s="12" t="s">
        <v>301</v>
      </c>
      <c r="I81" s="1" t="s">
        <v>302</v>
      </c>
    </row>
    <row r="82" spans="2:9" ht="12.75" customHeight="1" x14ac:dyDescent="0.45">
      <c r="B82" s="8"/>
      <c r="C82" s="4"/>
      <c r="D82" s="8"/>
      <c r="G82" s="1">
        <v>64</v>
      </c>
      <c r="H82" s="14" t="s">
        <v>303</v>
      </c>
      <c r="I82" s="1" t="s">
        <v>304</v>
      </c>
    </row>
    <row r="83" spans="2:9" ht="12.75" customHeight="1" x14ac:dyDescent="0.4">
      <c r="B83" s="8"/>
      <c r="C83" s="4"/>
      <c r="D83" s="8"/>
      <c r="G83" s="1">
        <v>65</v>
      </c>
      <c r="H83" s="12" t="s">
        <v>305</v>
      </c>
      <c r="I83" s="1" t="s">
        <v>306</v>
      </c>
    </row>
    <row r="84" spans="2:9" ht="12.75" customHeight="1" x14ac:dyDescent="0.4">
      <c r="B84" s="8"/>
      <c r="C84" s="4"/>
      <c r="D84" s="8"/>
      <c r="G84" s="1">
        <v>66</v>
      </c>
      <c r="H84" s="12" t="s">
        <v>307</v>
      </c>
      <c r="I84" s="1" t="s">
        <v>308</v>
      </c>
    </row>
    <row r="85" spans="2:9" ht="12.75" customHeight="1" x14ac:dyDescent="0.4">
      <c r="B85" s="8"/>
      <c r="C85" s="4"/>
      <c r="D85" s="8"/>
      <c r="G85" s="1">
        <v>67</v>
      </c>
      <c r="H85" s="12" t="s">
        <v>309</v>
      </c>
      <c r="I85" s="1" t="s">
        <v>310</v>
      </c>
    </row>
    <row r="86" spans="2:9" ht="12.75" customHeight="1" x14ac:dyDescent="0.4">
      <c r="B86" s="8"/>
      <c r="C86" s="4"/>
      <c r="D86" s="8"/>
      <c r="G86" s="1">
        <v>68</v>
      </c>
      <c r="H86" s="12" t="s">
        <v>311</v>
      </c>
      <c r="I86" s="1" t="s">
        <v>312</v>
      </c>
    </row>
    <row r="87" spans="2:9" ht="12.75" customHeight="1" x14ac:dyDescent="0.4">
      <c r="B87" s="8"/>
      <c r="C87" s="4"/>
      <c r="D87" s="8"/>
      <c r="G87" s="1">
        <v>69</v>
      </c>
      <c r="H87" s="12" t="s">
        <v>313</v>
      </c>
      <c r="I87" s="1" t="s">
        <v>314</v>
      </c>
    </row>
    <row r="88" spans="2:9" ht="12.75" customHeight="1" x14ac:dyDescent="0.4">
      <c r="B88" s="8"/>
      <c r="C88" s="4"/>
      <c r="D88" s="8"/>
      <c r="G88" s="1">
        <v>70</v>
      </c>
      <c r="H88" s="12" t="s">
        <v>315</v>
      </c>
      <c r="I88" s="1" t="s">
        <v>316</v>
      </c>
    </row>
    <row r="89" spans="2:9" ht="12.75" customHeight="1" x14ac:dyDescent="0.4">
      <c r="B89" s="8"/>
      <c r="C89" s="4"/>
      <c r="D89" s="8"/>
      <c r="G89" s="1">
        <v>71</v>
      </c>
      <c r="H89" s="12" t="s">
        <v>317</v>
      </c>
      <c r="I89" s="1" t="s">
        <v>318</v>
      </c>
    </row>
    <row r="90" spans="2:9" ht="12.75" customHeight="1" x14ac:dyDescent="0.4">
      <c r="B90" s="8"/>
      <c r="C90" s="4"/>
      <c r="G90" s="1">
        <v>72</v>
      </c>
      <c r="H90" s="12" t="s">
        <v>319</v>
      </c>
      <c r="I90" s="1" t="s">
        <v>320</v>
      </c>
    </row>
    <row r="91" spans="2:9" ht="12.75" customHeight="1" x14ac:dyDescent="0.4">
      <c r="B91" s="8"/>
      <c r="C91" s="4"/>
      <c r="D91" s="8"/>
      <c r="G91" s="1">
        <v>73</v>
      </c>
      <c r="H91" s="12" t="s">
        <v>321</v>
      </c>
      <c r="I91" s="1" t="s">
        <v>322</v>
      </c>
    </row>
    <row r="92" spans="2:9" ht="12.75" customHeight="1" x14ac:dyDescent="0.4">
      <c r="B92" s="8"/>
      <c r="C92" s="4"/>
      <c r="D92" s="8"/>
      <c r="G92" s="1">
        <v>74</v>
      </c>
      <c r="H92" s="12" t="s">
        <v>323</v>
      </c>
      <c r="I92" s="1" t="s">
        <v>324</v>
      </c>
    </row>
    <row r="93" spans="2:9" ht="12.75" customHeight="1" x14ac:dyDescent="0.4">
      <c r="B93" s="8"/>
      <c r="C93" s="4"/>
      <c r="D93" s="8"/>
      <c r="G93" s="1">
        <v>75</v>
      </c>
      <c r="H93" s="12" t="s">
        <v>325</v>
      </c>
      <c r="I93" s="1" t="s">
        <v>326</v>
      </c>
    </row>
    <row r="94" spans="2:9" ht="12.75" customHeight="1" x14ac:dyDescent="0.4">
      <c r="B94" s="8"/>
      <c r="C94" s="4"/>
      <c r="D94" s="8"/>
      <c r="G94" s="1">
        <v>76</v>
      </c>
      <c r="H94" s="12" t="s">
        <v>327</v>
      </c>
      <c r="I94" s="1" t="s">
        <v>328</v>
      </c>
    </row>
    <row r="95" spans="2:9" ht="12.75" customHeight="1" x14ac:dyDescent="0.4">
      <c r="B95" s="8"/>
      <c r="C95" s="4"/>
      <c r="D95" s="8"/>
      <c r="G95" s="1">
        <v>77</v>
      </c>
      <c r="H95" s="12" t="s">
        <v>329</v>
      </c>
      <c r="I95" s="1" t="s">
        <v>330</v>
      </c>
    </row>
    <row r="96" spans="2:9" ht="12.75" customHeight="1" x14ac:dyDescent="0.4">
      <c r="B96" s="8"/>
      <c r="C96" s="4"/>
      <c r="D96" s="8"/>
      <c r="G96" s="1">
        <v>78</v>
      </c>
      <c r="H96" s="12" t="s">
        <v>331</v>
      </c>
      <c r="I96" s="1" t="s">
        <v>332</v>
      </c>
    </row>
    <row r="97" spans="2:9" ht="12.75" customHeight="1" x14ac:dyDescent="0.45">
      <c r="B97" s="8"/>
      <c r="C97" s="4"/>
      <c r="D97" s="15"/>
      <c r="G97" s="1">
        <v>79</v>
      </c>
      <c r="H97" s="12" t="s">
        <v>333</v>
      </c>
      <c r="I97" s="1" t="s">
        <v>334</v>
      </c>
    </row>
    <row r="98" spans="2:9" ht="12.75" customHeight="1" x14ac:dyDescent="0.4">
      <c r="B98" s="8"/>
      <c r="C98" s="4"/>
      <c r="D98" s="8"/>
      <c r="G98" s="1">
        <v>80</v>
      </c>
      <c r="H98" s="12" t="s">
        <v>335</v>
      </c>
      <c r="I98" s="1" t="s">
        <v>336</v>
      </c>
    </row>
    <row r="99" spans="2:9" ht="12.75" customHeight="1" x14ac:dyDescent="0.4">
      <c r="B99" s="8"/>
      <c r="C99" s="4"/>
      <c r="D99" s="8"/>
      <c r="G99" s="1">
        <v>81</v>
      </c>
      <c r="H99" s="12" t="s">
        <v>337</v>
      </c>
      <c r="I99" s="1" t="s">
        <v>338</v>
      </c>
    </row>
    <row r="100" spans="2:9" ht="12.75" customHeight="1" x14ac:dyDescent="0.4">
      <c r="B100" s="8"/>
      <c r="C100" s="4"/>
      <c r="D100" s="8"/>
      <c r="G100" s="1">
        <v>82</v>
      </c>
      <c r="H100" s="12" t="s">
        <v>339</v>
      </c>
      <c r="I100" s="1" t="s">
        <v>340</v>
      </c>
    </row>
    <row r="101" spans="2:9" ht="12.75" customHeight="1" x14ac:dyDescent="0.4">
      <c r="B101" s="8"/>
      <c r="C101" s="4"/>
      <c r="D101" s="8"/>
      <c r="G101" s="1">
        <v>83</v>
      </c>
      <c r="H101" s="12" t="s">
        <v>341</v>
      </c>
      <c r="I101" s="1" t="s">
        <v>342</v>
      </c>
    </row>
    <row r="102" spans="2:9" ht="12.75" customHeight="1" x14ac:dyDescent="0.4">
      <c r="B102" s="8"/>
      <c r="C102" s="4"/>
      <c r="D102" s="8"/>
      <c r="G102" s="1">
        <v>84</v>
      </c>
      <c r="H102" s="12" t="s">
        <v>343</v>
      </c>
      <c r="I102" s="1" t="s">
        <v>344</v>
      </c>
    </row>
    <row r="103" spans="2:9" ht="12.75" customHeight="1" x14ac:dyDescent="0.4">
      <c r="B103" s="8"/>
      <c r="C103" s="4"/>
      <c r="D103" s="8"/>
      <c r="G103" s="1">
        <v>85</v>
      </c>
      <c r="H103" s="12" t="s">
        <v>345</v>
      </c>
      <c r="I103" s="1" t="s">
        <v>346</v>
      </c>
    </row>
    <row r="104" spans="2:9" ht="12.75" customHeight="1" x14ac:dyDescent="0.4">
      <c r="B104" s="8"/>
      <c r="C104" s="4"/>
      <c r="D104" s="8"/>
      <c r="G104" s="1">
        <v>86</v>
      </c>
      <c r="H104" s="12" t="s">
        <v>347</v>
      </c>
      <c r="I104" s="1" t="s">
        <v>348</v>
      </c>
    </row>
    <row r="105" spans="2:9" ht="12.75" customHeight="1" x14ac:dyDescent="0.4">
      <c r="B105" s="8"/>
      <c r="C105" s="4"/>
      <c r="D105" s="8"/>
      <c r="G105" s="1">
        <v>87</v>
      </c>
      <c r="H105" s="12" t="s">
        <v>349</v>
      </c>
      <c r="I105" s="1" t="s">
        <v>350</v>
      </c>
    </row>
    <row r="106" spans="2:9" ht="12.75" customHeight="1" x14ac:dyDescent="0.4">
      <c r="B106" s="8"/>
      <c r="C106" s="4"/>
      <c r="D106" s="8"/>
      <c r="G106" s="1">
        <v>88</v>
      </c>
      <c r="H106" s="12" t="s">
        <v>351</v>
      </c>
      <c r="I106" s="1" t="s">
        <v>352</v>
      </c>
    </row>
    <row r="107" spans="2:9" ht="12.75" customHeight="1" x14ac:dyDescent="0.4">
      <c r="B107" s="8"/>
      <c r="C107" s="4"/>
      <c r="D107" s="8"/>
      <c r="G107" s="1">
        <v>89</v>
      </c>
      <c r="H107" s="12" t="s">
        <v>353</v>
      </c>
      <c r="I107" s="1" t="s">
        <v>354</v>
      </c>
    </row>
    <row r="108" spans="2:9" ht="12.75" customHeight="1" x14ac:dyDescent="0.4">
      <c r="B108" s="8"/>
      <c r="C108" s="4"/>
      <c r="D108" s="8"/>
      <c r="G108" s="1">
        <v>90</v>
      </c>
      <c r="H108" s="12" t="s">
        <v>355</v>
      </c>
      <c r="I108" s="1" t="s">
        <v>356</v>
      </c>
    </row>
    <row r="109" spans="2:9" ht="12.75" customHeight="1" x14ac:dyDescent="0.4">
      <c r="B109" s="8"/>
      <c r="C109" s="4"/>
      <c r="D109" s="8"/>
      <c r="G109" s="1">
        <v>91</v>
      </c>
      <c r="H109" s="12" t="s">
        <v>357</v>
      </c>
      <c r="I109" s="1" t="s">
        <v>358</v>
      </c>
    </row>
    <row r="110" spans="2:9" ht="12.75" customHeight="1" x14ac:dyDescent="0.4">
      <c r="B110" s="8"/>
      <c r="C110" s="4"/>
      <c r="D110" s="8"/>
      <c r="G110" s="1">
        <v>92</v>
      </c>
      <c r="H110" s="12" t="s">
        <v>359</v>
      </c>
      <c r="I110" s="1" t="s">
        <v>360</v>
      </c>
    </row>
    <row r="111" spans="2:9" ht="12.75" customHeight="1" x14ac:dyDescent="0.45">
      <c r="B111" s="8"/>
      <c r="C111" s="4"/>
      <c r="G111" s="1">
        <v>93</v>
      </c>
      <c r="H111" s="14" t="s">
        <v>361</v>
      </c>
      <c r="I111" s="1" t="s">
        <v>362</v>
      </c>
    </row>
    <row r="112" spans="2:9" ht="12.75" customHeight="1" x14ac:dyDescent="0.4">
      <c r="B112" s="8"/>
      <c r="C112" s="4"/>
      <c r="D112" s="8"/>
      <c r="G112" s="1">
        <v>94</v>
      </c>
      <c r="H112" s="12" t="s">
        <v>363</v>
      </c>
      <c r="I112" s="1" t="s">
        <v>364</v>
      </c>
    </row>
    <row r="113" spans="2:9" ht="12.75" customHeight="1" x14ac:dyDescent="0.4">
      <c r="B113" s="8"/>
      <c r="C113" s="4"/>
      <c r="D113" s="8"/>
      <c r="G113" s="1">
        <v>95</v>
      </c>
      <c r="H113" s="12" t="s">
        <v>365</v>
      </c>
      <c r="I113" s="1" t="s">
        <v>366</v>
      </c>
    </row>
    <row r="114" spans="2:9" ht="12.75" customHeight="1" x14ac:dyDescent="0.4">
      <c r="B114" s="8"/>
      <c r="C114" s="4"/>
      <c r="D114" s="8"/>
      <c r="G114" s="1">
        <v>96</v>
      </c>
      <c r="H114" s="12" t="s">
        <v>367</v>
      </c>
      <c r="I114" s="1" t="s">
        <v>368</v>
      </c>
    </row>
    <row r="115" spans="2:9" ht="12.75" customHeight="1" x14ac:dyDescent="0.4">
      <c r="B115" s="8"/>
      <c r="C115" s="4"/>
      <c r="D115" s="8"/>
      <c r="G115" s="1">
        <v>97</v>
      </c>
      <c r="H115" s="12" t="s">
        <v>369</v>
      </c>
      <c r="I115" s="1" t="s">
        <v>370</v>
      </c>
    </row>
    <row r="116" spans="2:9" ht="12.75" customHeight="1" x14ac:dyDescent="0.4">
      <c r="B116" s="8"/>
      <c r="C116" s="4"/>
      <c r="D116" s="8"/>
      <c r="G116" s="1">
        <v>98</v>
      </c>
      <c r="H116" s="12" t="s">
        <v>371</v>
      </c>
      <c r="I116" s="1" t="s">
        <v>372</v>
      </c>
    </row>
    <row r="117" spans="2:9" ht="12.75" customHeight="1" x14ac:dyDescent="0.4">
      <c r="B117" s="8"/>
      <c r="C117" s="4"/>
      <c r="D117" s="8"/>
      <c r="G117" s="1">
        <v>99</v>
      </c>
      <c r="H117" s="12" t="s">
        <v>373</v>
      </c>
      <c r="I117" s="1" t="s">
        <v>374</v>
      </c>
    </row>
    <row r="118" spans="2:9" ht="12.75" customHeight="1" x14ac:dyDescent="0.4">
      <c r="B118" s="8"/>
      <c r="C118" s="4"/>
      <c r="D118" s="8"/>
      <c r="G118" s="1">
        <v>100</v>
      </c>
      <c r="H118" s="12" t="s">
        <v>375</v>
      </c>
      <c r="I118" s="1" t="s">
        <v>376</v>
      </c>
    </row>
    <row r="119" spans="2:9" ht="12.75" customHeight="1" x14ac:dyDescent="0.4">
      <c r="B119" s="8"/>
      <c r="C119" s="4"/>
      <c r="D119" s="8"/>
      <c r="G119" s="1">
        <v>101</v>
      </c>
      <c r="H119" s="12" t="s">
        <v>377</v>
      </c>
      <c r="I119" s="1" t="s">
        <v>378</v>
      </c>
    </row>
    <row r="120" spans="2:9" ht="12.75" customHeight="1" x14ac:dyDescent="0.4">
      <c r="B120" s="8"/>
      <c r="C120" s="4"/>
      <c r="D120" s="8"/>
      <c r="G120" s="1">
        <v>102</v>
      </c>
      <c r="H120" s="12" t="s">
        <v>379</v>
      </c>
      <c r="I120" s="1" t="s">
        <v>380</v>
      </c>
    </row>
    <row r="121" spans="2:9" ht="12.75" customHeight="1" x14ac:dyDescent="0.4">
      <c r="B121" s="8"/>
      <c r="C121" s="4"/>
      <c r="D121" s="8"/>
      <c r="G121" s="1">
        <v>103</v>
      </c>
      <c r="H121" s="12" t="s">
        <v>381</v>
      </c>
      <c r="I121" s="1" t="s">
        <v>382</v>
      </c>
    </row>
    <row r="122" spans="2:9" ht="12.75" customHeight="1" x14ac:dyDescent="0.45">
      <c r="B122" s="8"/>
      <c r="C122" s="4"/>
      <c r="D122" s="8"/>
      <c r="F122" s="16"/>
      <c r="G122" s="1">
        <v>104</v>
      </c>
      <c r="H122" s="12" t="s">
        <v>383</v>
      </c>
      <c r="I122" s="1" t="s">
        <v>384</v>
      </c>
    </row>
    <row r="123" spans="2:9" ht="12.75" customHeight="1" x14ac:dyDescent="0.4">
      <c r="B123" s="8"/>
      <c r="C123" s="4"/>
      <c r="D123" s="8"/>
      <c r="G123" s="1">
        <v>105</v>
      </c>
      <c r="H123" s="12" t="s">
        <v>385</v>
      </c>
      <c r="I123" s="1" t="s">
        <v>386</v>
      </c>
    </row>
    <row r="124" spans="2:9" ht="12.75" customHeight="1" x14ac:dyDescent="0.4">
      <c r="B124" s="8"/>
      <c r="C124" s="4"/>
      <c r="D124" s="8"/>
      <c r="G124" s="1">
        <v>106</v>
      </c>
      <c r="H124" s="12" t="s">
        <v>387</v>
      </c>
      <c r="I124" s="1" t="s">
        <v>388</v>
      </c>
    </row>
    <row r="125" spans="2:9" ht="12.75" customHeight="1" x14ac:dyDescent="0.45">
      <c r="B125" s="8"/>
      <c r="C125" s="4"/>
      <c r="D125" s="8"/>
      <c r="G125" s="1">
        <v>107</v>
      </c>
      <c r="H125" s="14" t="s">
        <v>389</v>
      </c>
      <c r="I125" s="1" t="s">
        <v>390</v>
      </c>
    </row>
    <row r="126" spans="2:9" ht="12.75" customHeight="1" x14ac:dyDescent="0.4">
      <c r="B126" s="8"/>
      <c r="C126" s="4"/>
      <c r="D126" s="8"/>
      <c r="G126" s="1">
        <v>108</v>
      </c>
      <c r="H126" s="12" t="s">
        <v>391</v>
      </c>
      <c r="I126" s="1" t="s">
        <v>392</v>
      </c>
    </row>
    <row r="127" spans="2:9" ht="12.75" customHeight="1" x14ac:dyDescent="0.45">
      <c r="B127" s="8"/>
      <c r="C127" s="4"/>
      <c r="D127" s="8"/>
      <c r="F127" s="16"/>
      <c r="G127" s="1">
        <v>109</v>
      </c>
      <c r="H127" s="12" t="s">
        <v>393</v>
      </c>
      <c r="I127" s="1" t="s">
        <v>394</v>
      </c>
    </row>
    <row r="128" spans="2:9" ht="12.75" customHeight="1" x14ac:dyDescent="0.4">
      <c r="B128" s="8"/>
      <c r="C128" s="4"/>
      <c r="D128" s="8"/>
      <c r="G128" s="1">
        <v>110</v>
      </c>
      <c r="H128" s="12" t="s">
        <v>395</v>
      </c>
      <c r="I128" s="1" t="s">
        <v>396</v>
      </c>
    </row>
    <row r="129" spans="2:9" ht="12.75" customHeight="1" x14ac:dyDescent="0.45">
      <c r="B129" s="8"/>
      <c r="C129" s="4"/>
      <c r="D129" s="8"/>
      <c r="G129" s="1">
        <v>111</v>
      </c>
      <c r="H129" s="14" t="s">
        <v>397</v>
      </c>
      <c r="I129" s="1" t="s">
        <v>398</v>
      </c>
    </row>
    <row r="130" spans="2:9" ht="12.75" customHeight="1" x14ac:dyDescent="0.45">
      <c r="B130" s="8"/>
      <c r="C130" s="4"/>
      <c r="D130" s="8"/>
      <c r="G130" s="1">
        <v>112</v>
      </c>
      <c r="H130" s="14" t="s">
        <v>399</v>
      </c>
      <c r="I130" s="1" t="s">
        <v>400</v>
      </c>
    </row>
    <row r="131" spans="2:9" ht="12.75" customHeight="1" x14ac:dyDescent="0.45">
      <c r="B131" s="8"/>
      <c r="C131" s="4"/>
      <c r="D131" s="8"/>
      <c r="G131" s="1">
        <v>113</v>
      </c>
      <c r="H131" s="14" t="s">
        <v>401</v>
      </c>
      <c r="I131" s="1" t="s">
        <v>402</v>
      </c>
    </row>
    <row r="132" spans="2:9" ht="12.75" customHeight="1" x14ac:dyDescent="0.45">
      <c r="B132" s="8"/>
      <c r="C132" s="4"/>
      <c r="D132" s="8"/>
      <c r="G132" s="1">
        <v>114</v>
      </c>
      <c r="H132" s="14" t="s">
        <v>403</v>
      </c>
      <c r="I132" s="1" t="s">
        <v>404</v>
      </c>
    </row>
    <row r="133" spans="2:9" ht="12.75" customHeight="1" x14ac:dyDescent="0.4">
      <c r="B133" s="8"/>
      <c r="C133" s="4"/>
      <c r="D133" s="8"/>
      <c r="G133" s="1">
        <v>115</v>
      </c>
      <c r="H133" s="12" t="s">
        <v>405</v>
      </c>
      <c r="I133" s="1" t="s">
        <v>406</v>
      </c>
    </row>
    <row r="134" spans="2:9" ht="12.75" customHeight="1" x14ac:dyDescent="0.4">
      <c r="B134" s="8"/>
      <c r="C134" s="4"/>
      <c r="D134" s="8"/>
      <c r="G134" s="1">
        <v>116</v>
      </c>
      <c r="H134" s="12" t="s">
        <v>407</v>
      </c>
      <c r="I134" s="1" t="s">
        <v>408</v>
      </c>
    </row>
    <row r="135" spans="2:9" ht="12.75" customHeight="1" x14ac:dyDescent="0.45">
      <c r="B135" s="8"/>
      <c r="C135" s="4"/>
      <c r="D135" s="8"/>
      <c r="G135" s="1">
        <v>117</v>
      </c>
      <c r="H135" s="14" t="s">
        <v>409</v>
      </c>
      <c r="I135" s="1" t="s">
        <v>410</v>
      </c>
    </row>
    <row r="136" spans="2:9" ht="12.75" customHeight="1" x14ac:dyDescent="0.45">
      <c r="B136" s="8"/>
      <c r="C136" s="4"/>
      <c r="D136" s="8"/>
      <c r="G136" s="1">
        <v>118</v>
      </c>
      <c r="H136" s="14" t="s">
        <v>411</v>
      </c>
      <c r="I136" s="1" t="s">
        <v>412</v>
      </c>
    </row>
    <row r="137" spans="2:9" ht="12.75" customHeight="1" x14ac:dyDescent="0.45">
      <c r="B137" s="8"/>
      <c r="C137" s="4"/>
      <c r="D137" s="8"/>
      <c r="G137" s="1">
        <v>119</v>
      </c>
      <c r="H137" s="14" t="s">
        <v>413</v>
      </c>
      <c r="I137" s="1" t="s">
        <v>414</v>
      </c>
    </row>
    <row r="138" spans="2:9" ht="12.75" customHeight="1" x14ac:dyDescent="0.45">
      <c r="B138" s="8"/>
      <c r="C138" s="4"/>
      <c r="D138" s="8"/>
      <c r="G138" s="1">
        <v>120</v>
      </c>
      <c r="H138" s="14" t="s">
        <v>415</v>
      </c>
      <c r="I138" s="1" t="s">
        <v>416</v>
      </c>
    </row>
    <row r="139" spans="2:9" ht="12.75" customHeight="1" x14ac:dyDescent="0.45">
      <c r="B139" s="8"/>
      <c r="C139" s="4"/>
      <c r="D139" s="16"/>
      <c r="G139" s="1">
        <v>121</v>
      </c>
      <c r="H139" s="12" t="s">
        <v>417</v>
      </c>
      <c r="I139" s="1" t="s">
        <v>418</v>
      </c>
    </row>
    <row r="140" spans="2:9" ht="12.75" customHeight="1" x14ac:dyDescent="0.4">
      <c r="B140" s="8"/>
      <c r="C140" s="4"/>
      <c r="D140" s="8"/>
      <c r="G140" s="1">
        <v>122</v>
      </c>
      <c r="H140" s="12" t="s">
        <v>419</v>
      </c>
      <c r="I140" s="1" t="s">
        <v>420</v>
      </c>
    </row>
    <row r="141" spans="2:9" ht="12.75" customHeight="1" x14ac:dyDescent="0.45">
      <c r="B141" s="8"/>
      <c r="C141" s="4"/>
      <c r="D141" s="8"/>
      <c r="G141" s="1">
        <v>123</v>
      </c>
      <c r="H141" s="14" t="s">
        <v>421</v>
      </c>
      <c r="I141" s="1" t="s">
        <v>422</v>
      </c>
    </row>
    <row r="142" spans="2:9" ht="12.75" customHeight="1" x14ac:dyDescent="0.45">
      <c r="B142" s="8"/>
      <c r="C142" s="4"/>
      <c r="D142" s="8"/>
      <c r="G142" s="1">
        <v>124</v>
      </c>
      <c r="H142" s="14" t="s">
        <v>423</v>
      </c>
      <c r="I142" s="1" t="s">
        <v>424</v>
      </c>
    </row>
    <row r="143" spans="2:9" ht="12.75" customHeight="1" x14ac:dyDescent="0.45">
      <c r="B143" s="8"/>
      <c r="C143" s="4"/>
      <c r="D143" s="8"/>
      <c r="G143" s="1">
        <v>125</v>
      </c>
      <c r="H143" s="14" t="s">
        <v>425</v>
      </c>
      <c r="I143" s="1" t="s">
        <v>426</v>
      </c>
    </row>
    <row r="144" spans="2:9" ht="12.75" customHeight="1" x14ac:dyDescent="0.45">
      <c r="B144" s="8"/>
      <c r="C144" s="4"/>
      <c r="D144" s="8"/>
      <c r="G144" s="1">
        <v>126</v>
      </c>
      <c r="H144" s="14" t="s">
        <v>427</v>
      </c>
      <c r="I144" s="1" t="s">
        <v>428</v>
      </c>
    </row>
    <row r="145" spans="2:10" ht="12.75" customHeight="1" x14ac:dyDescent="0.35">
      <c r="B145" s="8"/>
      <c r="C145" s="4"/>
      <c r="D145" s="8"/>
      <c r="H145" s="1"/>
    </row>
    <row r="146" spans="2:10" ht="12.75" customHeight="1" x14ac:dyDescent="0.35">
      <c r="B146" s="8"/>
      <c r="C146" s="4"/>
      <c r="D146" s="8"/>
    </row>
    <row r="147" spans="2:10" ht="12.75" customHeight="1" x14ac:dyDescent="0.35">
      <c r="B147" s="8"/>
      <c r="C147" s="4"/>
      <c r="D147" s="8"/>
      <c r="G147" s="101" t="s">
        <v>429</v>
      </c>
      <c r="H147" s="102"/>
      <c r="I147" s="102"/>
      <c r="J147" s="103"/>
    </row>
    <row r="148" spans="2:10" ht="12.75" customHeight="1" x14ac:dyDescent="0.35">
      <c r="B148" s="8"/>
      <c r="C148" s="4"/>
      <c r="D148" s="8"/>
      <c r="G148" s="104"/>
      <c r="H148" s="105"/>
      <c r="I148" s="105"/>
      <c r="J148" s="106"/>
    </row>
    <row r="149" spans="2:10" ht="12.75" customHeight="1" x14ac:dyDescent="0.35">
      <c r="B149" s="8"/>
      <c r="C149" s="4"/>
      <c r="D149" s="8"/>
      <c r="G149" s="104"/>
      <c r="H149" s="105"/>
      <c r="I149" s="105"/>
      <c r="J149" s="106"/>
    </row>
    <row r="150" spans="2:10" ht="12.75" customHeight="1" x14ac:dyDescent="0.35">
      <c r="B150" s="8"/>
      <c r="C150" s="4"/>
      <c r="D150" s="8"/>
      <c r="G150" s="104"/>
      <c r="H150" s="105"/>
      <c r="I150" s="105"/>
      <c r="J150" s="106"/>
    </row>
    <row r="151" spans="2:10" ht="12.75" customHeight="1" x14ac:dyDescent="0.35">
      <c r="B151" s="8"/>
      <c r="C151" s="4"/>
      <c r="D151" s="8"/>
      <c r="G151" s="104"/>
      <c r="H151" s="105"/>
      <c r="I151" s="105"/>
      <c r="J151" s="106"/>
    </row>
    <row r="152" spans="2:10" ht="12.75" customHeight="1" x14ac:dyDescent="0.35">
      <c r="B152" s="8"/>
      <c r="C152" s="4"/>
      <c r="D152" s="8"/>
      <c r="G152" s="104"/>
      <c r="H152" s="105"/>
      <c r="I152" s="105"/>
      <c r="J152" s="106"/>
    </row>
    <row r="153" spans="2:10" ht="12.75" customHeight="1" x14ac:dyDescent="0.35">
      <c r="B153" s="8"/>
      <c r="C153" s="4"/>
      <c r="D153" s="8"/>
      <c r="G153" s="104"/>
      <c r="H153" s="105"/>
      <c r="I153" s="105"/>
      <c r="J153" s="106"/>
    </row>
    <row r="154" spans="2:10" ht="12.75" customHeight="1" x14ac:dyDescent="0.35">
      <c r="B154" s="8"/>
      <c r="C154" s="4"/>
      <c r="D154" s="8"/>
      <c r="G154" s="107"/>
      <c r="H154" s="108"/>
      <c r="I154" s="108"/>
      <c r="J154" s="109"/>
    </row>
    <row r="155" spans="2:10" ht="12.75" customHeight="1" x14ac:dyDescent="0.35">
      <c r="B155" s="8"/>
      <c r="C155" s="4"/>
      <c r="D155" s="8"/>
    </row>
    <row r="156" spans="2:10" ht="12.75" customHeight="1" x14ac:dyDescent="0.35">
      <c r="B156" s="8"/>
      <c r="C156" s="4"/>
      <c r="D156" s="8"/>
    </row>
    <row r="157" spans="2:10" ht="12.75" customHeight="1" x14ac:dyDescent="0.35">
      <c r="B157" s="8"/>
      <c r="C157" s="4"/>
      <c r="D157" s="8"/>
    </row>
    <row r="158" spans="2:10" ht="12.75" customHeight="1" x14ac:dyDescent="0.35">
      <c r="B158" s="8"/>
      <c r="C158" s="4"/>
      <c r="D158" s="8"/>
    </row>
    <row r="159" spans="2:10" ht="12.75" customHeight="1" x14ac:dyDescent="0.35">
      <c r="B159" s="8"/>
      <c r="C159" s="4"/>
      <c r="D159" s="8"/>
    </row>
    <row r="160" spans="2:10" ht="12.75" customHeight="1" x14ac:dyDescent="0.35">
      <c r="B160" s="8"/>
      <c r="C160" s="4"/>
      <c r="D160" s="8"/>
    </row>
    <row r="161" spans="2:4" ht="12.75" customHeight="1" x14ac:dyDescent="0.35">
      <c r="B161" s="8"/>
      <c r="C161" s="4"/>
      <c r="D161" s="8"/>
    </row>
    <row r="162" spans="2:4" ht="12.75" customHeight="1" x14ac:dyDescent="0.35">
      <c r="B162" s="8"/>
      <c r="C162" s="4"/>
      <c r="D162" s="8"/>
    </row>
    <row r="163" spans="2:4" ht="12.75" customHeight="1" x14ac:dyDescent="0.35">
      <c r="B163" s="8"/>
      <c r="C163" s="4"/>
      <c r="D163" s="8"/>
    </row>
    <row r="164" spans="2:4" ht="12.75" customHeight="1" x14ac:dyDescent="0.35">
      <c r="B164" s="8"/>
      <c r="C164" s="4"/>
      <c r="D164" s="8"/>
    </row>
    <row r="165" spans="2:4" ht="12.75" customHeight="1" x14ac:dyDescent="0.35">
      <c r="B165" s="8"/>
      <c r="C165" s="4"/>
      <c r="D165" s="8"/>
    </row>
    <row r="166" spans="2:4" ht="12.75" customHeight="1" x14ac:dyDescent="0.35">
      <c r="B166" s="8"/>
      <c r="C166" s="4"/>
      <c r="D166" s="8"/>
    </row>
    <row r="167" spans="2:4" ht="12.75" customHeight="1" x14ac:dyDescent="0.35">
      <c r="B167" s="8"/>
      <c r="C167" s="4"/>
      <c r="D167" s="8"/>
    </row>
    <row r="168" spans="2:4" ht="12.75" customHeight="1" x14ac:dyDescent="0.35">
      <c r="B168" s="8"/>
      <c r="C168" s="4"/>
      <c r="D168" s="8"/>
    </row>
    <row r="169" spans="2:4" ht="12.75" customHeight="1" x14ac:dyDescent="0.35">
      <c r="B169" s="8"/>
      <c r="C169" s="4"/>
      <c r="D169" s="8"/>
    </row>
    <row r="170" spans="2:4" ht="12.75" customHeight="1" x14ac:dyDescent="0.35">
      <c r="B170" s="8"/>
      <c r="C170" s="4"/>
      <c r="D170" s="8"/>
    </row>
    <row r="171" spans="2:4" ht="12.75" customHeight="1" x14ac:dyDescent="0.35">
      <c r="B171" s="8"/>
      <c r="C171" s="4"/>
      <c r="D171" s="8"/>
    </row>
    <row r="172" spans="2:4" ht="12.75" customHeight="1" x14ac:dyDescent="0.35">
      <c r="B172" s="8"/>
      <c r="C172" s="4"/>
      <c r="D172" s="8"/>
    </row>
    <row r="173" spans="2:4" ht="12.75" customHeight="1" x14ac:dyDescent="0.35">
      <c r="B173" s="8"/>
      <c r="C173" s="4"/>
      <c r="D173" s="8"/>
    </row>
    <row r="174" spans="2:4" ht="12.75" customHeight="1" x14ac:dyDescent="0.35">
      <c r="B174" s="8"/>
      <c r="C174" s="4"/>
      <c r="D174" s="8"/>
    </row>
    <row r="175" spans="2:4" ht="12.75" customHeight="1" x14ac:dyDescent="0.35">
      <c r="B175" s="8"/>
      <c r="C175" s="4"/>
      <c r="D175" s="8"/>
    </row>
    <row r="176" spans="2:4" ht="12.75" customHeight="1" x14ac:dyDescent="0.35">
      <c r="B176" s="8"/>
      <c r="C176" s="4"/>
      <c r="D176" s="8"/>
    </row>
    <row r="177" spans="2:4" ht="12.75" customHeight="1" x14ac:dyDescent="0.35">
      <c r="B177" s="8"/>
      <c r="C177" s="4"/>
      <c r="D177" s="8"/>
    </row>
    <row r="178" spans="2:4" ht="12.75" customHeight="1" x14ac:dyDescent="0.35">
      <c r="B178" s="8"/>
      <c r="C178" s="4"/>
      <c r="D178" s="8"/>
    </row>
    <row r="179" spans="2:4" ht="12.75" customHeight="1" x14ac:dyDescent="0.35">
      <c r="B179" s="8"/>
      <c r="C179" s="4"/>
      <c r="D179" s="8"/>
    </row>
    <row r="180" spans="2:4" ht="12.75" customHeight="1" x14ac:dyDescent="0.35">
      <c r="B180" s="8"/>
      <c r="C180" s="4"/>
      <c r="D180" s="8"/>
    </row>
    <row r="181" spans="2:4" ht="12.75" customHeight="1" x14ac:dyDescent="0.35">
      <c r="B181" s="8"/>
      <c r="C181" s="4"/>
      <c r="D181" s="8"/>
    </row>
    <row r="182" spans="2:4" ht="12.75" customHeight="1" x14ac:dyDescent="0.35">
      <c r="B182" s="8"/>
      <c r="C182" s="4"/>
      <c r="D182" s="8"/>
    </row>
    <row r="183" spans="2:4" ht="12.75" customHeight="1" x14ac:dyDescent="0.35">
      <c r="B183" s="8"/>
      <c r="C183" s="4"/>
      <c r="D183" s="8"/>
    </row>
    <row r="184" spans="2:4" ht="12.75" customHeight="1" x14ac:dyDescent="0.35">
      <c r="B184" s="8"/>
      <c r="C184" s="4"/>
      <c r="D184" s="8"/>
    </row>
    <row r="185" spans="2:4" ht="12.75" customHeight="1" x14ac:dyDescent="0.35">
      <c r="B185" s="8"/>
      <c r="C185" s="4"/>
      <c r="D185" s="8"/>
    </row>
    <row r="186" spans="2:4" ht="12.75" customHeight="1" x14ac:dyDescent="0.35">
      <c r="B186" s="8"/>
      <c r="C186" s="4"/>
      <c r="D186" s="8"/>
    </row>
    <row r="187" spans="2:4" ht="12.75" customHeight="1" x14ac:dyDescent="0.35">
      <c r="B187" s="8"/>
      <c r="C187" s="4"/>
      <c r="D187" s="8"/>
    </row>
    <row r="188" spans="2:4" ht="12.75" customHeight="1" x14ac:dyDescent="0.35">
      <c r="B188" s="8"/>
      <c r="C188" s="4"/>
      <c r="D188" s="8"/>
    </row>
    <row r="189" spans="2:4" ht="12.75" customHeight="1" x14ac:dyDescent="0.35">
      <c r="B189" s="8"/>
      <c r="C189" s="4"/>
      <c r="D189" s="8"/>
    </row>
    <row r="190" spans="2:4" ht="12.75" customHeight="1" x14ac:dyDescent="0.35">
      <c r="B190" s="8"/>
      <c r="C190" s="4"/>
      <c r="D190" s="8"/>
    </row>
    <row r="191" spans="2:4" ht="12.75" customHeight="1" x14ac:dyDescent="0.35">
      <c r="B191" s="8"/>
      <c r="C191" s="4"/>
      <c r="D191" s="8"/>
    </row>
    <row r="192" spans="2:4" ht="12.75" customHeight="1" x14ac:dyDescent="0.35">
      <c r="B192" s="8"/>
      <c r="C192" s="4"/>
      <c r="D192" s="8"/>
    </row>
    <row r="193" spans="2:4" ht="12.75" customHeight="1" x14ac:dyDescent="0.35">
      <c r="B193" s="8"/>
      <c r="C193" s="4"/>
      <c r="D193" s="8"/>
    </row>
    <row r="194" spans="2:4" ht="12.75" customHeight="1" x14ac:dyDescent="0.35">
      <c r="B194" s="8"/>
      <c r="C194" s="4"/>
      <c r="D194" s="8"/>
    </row>
    <row r="195" spans="2:4" ht="12.75" customHeight="1" x14ac:dyDescent="0.35">
      <c r="B195" s="8"/>
      <c r="C195" s="4"/>
      <c r="D195" s="8"/>
    </row>
    <row r="196" spans="2:4" ht="12.75" customHeight="1" x14ac:dyDescent="0.35">
      <c r="B196" s="8"/>
      <c r="C196" s="4"/>
      <c r="D196" s="8"/>
    </row>
    <row r="197" spans="2:4" ht="12.75" customHeight="1" x14ac:dyDescent="0.35">
      <c r="B197" s="8"/>
      <c r="C197" s="4"/>
      <c r="D197" s="8"/>
    </row>
    <row r="198" spans="2:4" ht="12.75" customHeight="1" x14ac:dyDescent="0.35">
      <c r="B198" s="8"/>
      <c r="C198" s="4"/>
      <c r="D198" s="8"/>
    </row>
    <row r="199" spans="2:4" ht="12.75" customHeight="1" x14ac:dyDescent="0.35">
      <c r="B199" s="8"/>
      <c r="C199" s="4"/>
      <c r="D199" s="8"/>
    </row>
    <row r="200" spans="2:4" ht="12.75" customHeight="1" x14ac:dyDescent="0.35">
      <c r="B200" s="8"/>
      <c r="C200" s="4"/>
      <c r="D200" s="8"/>
    </row>
    <row r="201" spans="2:4" ht="12.75" customHeight="1" x14ac:dyDescent="0.35">
      <c r="B201" s="8"/>
      <c r="C201" s="4"/>
      <c r="D201" s="8"/>
    </row>
    <row r="202" spans="2:4" ht="12.75" customHeight="1" x14ac:dyDescent="0.35">
      <c r="B202" s="8"/>
      <c r="C202" s="4"/>
      <c r="D202" s="8"/>
    </row>
    <row r="203" spans="2:4" ht="12.75" customHeight="1" x14ac:dyDescent="0.35">
      <c r="B203" s="8"/>
      <c r="C203" s="4"/>
      <c r="D203" s="8"/>
    </row>
    <row r="204" spans="2:4" ht="12.75" customHeight="1" x14ac:dyDescent="0.35">
      <c r="B204" s="8"/>
      <c r="C204" s="4"/>
      <c r="D204" s="8"/>
    </row>
    <row r="205" spans="2:4" ht="12.75" customHeight="1" x14ac:dyDescent="0.35">
      <c r="B205" s="8"/>
      <c r="C205" s="4"/>
      <c r="D205" s="8"/>
    </row>
    <row r="206" spans="2:4" ht="12.75" customHeight="1" x14ac:dyDescent="0.35">
      <c r="B206" s="8"/>
      <c r="C206" s="4"/>
      <c r="D206" s="8"/>
    </row>
    <row r="207" spans="2:4" ht="12.75" customHeight="1" x14ac:dyDescent="0.35">
      <c r="B207" s="8"/>
      <c r="C207" s="4"/>
      <c r="D207" s="8"/>
    </row>
    <row r="208" spans="2:4" ht="12.75" customHeight="1" x14ac:dyDescent="0.35">
      <c r="B208" s="8"/>
      <c r="C208" s="4"/>
      <c r="D208" s="8"/>
    </row>
    <row r="209" spans="2:4" ht="12.75" customHeight="1" x14ac:dyDescent="0.35">
      <c r="B209" s="8"/>
      <c r="C209" s="4"/>
      <c r="D209" s="8"/>
    </row>
    <row r="210" spans="2:4" ht="12.75" customHeight="1" x14ac:dyDescent="0.35">
      <c r="B210" s="8"/>
      <c r="C210" s="4"/>
      <c r="D210" s="8"/>
    </row>
    <row r="211" spans="2:4" ht="12.75" customHeight="1" x14ac:dyDescent="0.35">
      <c r="B211" s="8"/>
      <c r="C211" s="4"/>
      <c r="D211" s="8"/>
    </row>
    <row r="212" spans="2:4" ht="12.75" customHeight="1" x14ac:dyDescent="0.35">
      <c r="B212" s="8"/>
      <c r="C212" s="4"/>
      <c r="D212" s="8"/>
    </row>
    <row r="213" spans="2:4" ht="12.75" customHeight="1" x14ac:dyDescent="0.35">
      <c r="B213" s="8"/>
      <c r="C213" s="4"/>
      <c r="D213" s="8"/>
    </row>
    <row r="214" spans="2:4" ht="12.75" customHeight="1" x14ac:dyDescent="0.35">
      <c r="B214" s="8"/>
      <c r="C214" s="4"/>
      <c r="D214" s="8"/>
    </row>
    <row r="215" spans="2:4" ht="12.75" customHeight="1" x14ac:dyDescent="0.35">
      <c r="B215" s="8"/>
      <c r="C215" s="4"/>
      <c r="D215" s="8"/>
    </row>
    <row r="216" spans="2:4" ht="12.75" customHeight="1" x14ac:dyDescent="0.35">
      <c r="B216" s="8"/>
      <c r="C216" s="4"/>
      <c r="D216" s="8"/>
    </row>
    <row r="217" spans="2:4" ht="12.75" customHeight="1" x14ac:dyDescent="0.35">
      <c r="B217" s="8"/>
      <c r="C217" s="4"/>
      <c r="D217" s="8"/>
    </row>
    <row r="218" spans="2:4" ht="12.75" customHeight="1" x14ac:dyDescent="0.35">
      <c r="B218" s="8"/>
      <c r="C218" s="4"/>
      <c r="D218" s="8"/>
    </row>
    <row r="219" spans="2:4" ht="12.75" customHeight="1" x14ac:dyDescent="0.35">
      <c r="B219" s="8"/>
      <c r="C219" s="4"/>
      <c r="D219" s="8"/>
    </row>
    <row r="220" spans="2:4" ht="12.75" customHeight="1" x14ac:dyDescent="0.35">
      <c r="B220" s="8"/>
      <c r="C220" s="4"/>
      <c r="D220" s="8"/>
    </row>
    <row r="221" spans="2:4" ht="12.75" customHeight="1" x14ac:dyDescent="0.35">
      <c r="B221" s="8"/>
      <c r="C221" s="4"/>
      <c r="D221" s="8"/>
    </row>
    <row r="222" spans="2:4" ht="12.75" customHeight="1" x14ac:dyDescent="0.35">
      <c r="B222" s="8"/>
      <c r="C222" s="4"/>
      <c r="D222" s="8"/>
    </row>
    <row r="223" spans="2:4" ht="12.75" customHeight="1" x14ac:dyDescent="0.35">
      <c r="B223" s="8"/>
      <c r="C223" s="4"/>
      <c r="D223" s="8"/>
    </row>
    <row r="224" spans="2:4" ht="12.75" customHeight="1" x14ac:dyDescent="0.35">
      <c r="B224" s="8"/>
      <c r="C224" s="4"/>
      <c r="D224" s="8"/>
    </row>
    <row r="225" spans="2:4" ht="12.75" customHeight="1" x14ac:dyDescent="0.35">
      <c r="B225" s="8"/>
      <c r="C225" s="4"/>
      <c r="D225" s="8"/>
    </row>
    <row r="226" spans="2:4" ht="12.75" customHeight="1" x14ac:dyDescent="0.35">
      <c r="B226" s="8"/>
      <c r="C226" s="4"/>
      <c r="D226" s="8"/>
    </row>
    <row r="227" spans="2:4" ht="12.75" customHeight="1" x14ac:dyDescent="0.35">
      <c r="B227" s="8"/>
      <c r="C227" s="4"/>
      <c r="D227" s="8"/>
    </row>
    <row r="228" spans="2:4" ht="12.75" customHeight="1" x14ac:dyDescent="0.35">
      <c r="B228" s="8"/>
      <c r="C228" s="4"/>
      <c r="D228" s="8"/>
    </row>
    <row r="229" spans="2:4" ht="12.75" customHeight="1" x14ac:dyDescent="0.35">
      <c r="B229" s="8"/>
      <c r="C229" s="4"/>
      <c r="D229" s="8"/>
    </row>
    <row r="230" spans="2:4" ht="12.75" customHeight="1" x14ac:dyDescent="0.35">
      <c r="B230" s="8"/>
      <c r="C230" s="4"/>
      <c r="D230" s="8"/>
    </row>
    <row r="231" spans="2:4" ht="12.75" customHeight="1" x14ac:dyDescent="0.35">
      <c r="B231" s="8"/>
      <c r="C231" s="4"/>
      <c r="D231" s="8"/>
    </row>
    <row r="232" spans="2:4" ht="12.75" customHeight="1" x14ac:dyDescent="0.35">
      <c r="B232" s="8"/>
      <c r="C232" s="4"/>
      <c r="D232" s="8"/>
    </row>
    <row r="233" spans="2:4" ht="12.75" customHeight="1" x14ac:dyDescent="0.35">
      <c r="B233" s="8"/>
      <c r="C233" s="4"/>
      <c r="D233" s="8"/>
    </row>
    <row r="234" spans="2:4" ht="12.75" customHeight="1" x14ac:dyDescent="0.35">
      <c r="B234" s="8"/>
      <c r="C234" s="4"/>
      <c r="D234" s="8"/>
    </row>
    <row r="235" spans="2:4" ht="12.75" customHeight="1" x14ac:dyDescent="0.35">
      <c r="B235" s="8"/>
      <c r="C235" s="4"/>
      <c r="D235" s="8"/>
    </row>
    <row r="236" spans="2:4" ht="12.75" customHeight="1" x14ac:dyDescent="0.35">
      <c r="B236" s="8"/>
      <c r="C236" s="4"/>
      <c r="D236" s="8"/>
    </row>
    <row r="237" spans="2:4" ht="12.75" customHeight="1" x14ac:dyDescent="0.35">
      <c r="B237" s="8"/>
      <c r="C237" s="4"/>
      <c r="D237" s="8"/>
    </row>
    <row r="238" spans="2:4" ht="12.75" customHeight="1" x14ac:dyDescent="0.35">
      <c r="B238" s="8"/>
      <c r="C238" s="4"/>
      <c r="D238" s="8"/>
    </row>
    <row r="239" spans="2:4" ht="12.75" customHeight="1" x14ac:dyDescent="0.35">
      <c r="B239" s="8"/>
      <c r="C239" s="4"/>
      <c r="D239" s="8"/>
    </row>
    <row r="240" spans="2:4" ht="12.75" customHeight="1" x14ac:dyDescent="0.35">
      <c r="B240" s="8"/>
      <c r="C240" s="4"/>
      <c r="D240" s="8"/>
    </row>
    <row r="241" spans="2:4" ht="12.75" customHeight="1" x14ac:dyDescent="0.35">
      <c r="B241" s="8"/>
      <c r="C241" s="4"/>
      <c r="D241" s="8"/>
    </row>
    <row r="242" spans="2:4" ht="12.75" customHeight="1" x14ac:dyDescent="0.35">
      <c r="B242" s="8"/>
      <c r="C242" s="4"/>
      <c r="D242" s="8"/>
    </row>
    <row r="243" spans="2:4" ht="12.75" customHeight="1" x14ac:dyDescent="0.35">
      <c r="B243" s="8"/>
      <c r="C243" s="4"/>
      <c r="D243" s="8"/>
    </row>
    <row r="244" spans="2:4" ht="12.75" customHeight="1" x14ac:dyDescent="0.35">
      <c r="B244" s="8"/>
      <c r="C244" s="4"/>
      <c r="D244" s="8"/>
    </row>
    <row r="245" spans="2:4" ht="12.75" customHeight="1" x14ac:dyDescent="0.35">
      <c r="B245" s="8"/>
      <c r="C245" s="4"/>
      <c r="D245" s="8"/>
    </row>
    <row r="246" spans="2:4" ht="12.75" customHeight="1" x14ac:dyDescent="0.35">
      <c r="B246" s="8"/>
      <c r="C246" s="4"/>
      <c r="D246" s="8"/>
    </row>
    <row r="247" spans="2:4" ht="12.75" customHeight="1" x14ac:dyDescent="0.35">
      <c r="B247" s="8"/>
      <c r="C247" s="4"/>
      <c r="D247" s="8"/>
    </row>
    <row r="248" spans="2:4" ht="12.75" customHeight="1" x14ac:dyDescent="0.35">
      <c r="B248" s="8"/>
      <c r="C248" s="4"/>
      <c r="D248" s="8"/>
    </row>
    <row r="249" spans="2:4" ht="12.75" customHeight="1" x14ac:dyDescent="0.35">
      <c r="B249" s="8"/>
      <c r="C249" s="4"/>
      <c r="D249" s="8"/>
    </row>
    <row r="250" spans="2:4" ht="12.75" customHeight="1" x14ac:dyDescent="0.35">
      <c r="B250" s="8"/>
      <c r="C250" s="4"/>
      <c r="D250" s="8"/>
    </row>
    <row r="251" spans="2:4" ht="12.75" customHeight="1" x14ac:dyDescent="0.35">
      <c r="B251" s="8"/>
      <c r="C251" s="4"/>
      <c r="D251" s="8"/>
    </row>
    <row r="252" spans="2:4" ht="12.75" customHeight="1" x14ac:dyDescent="0.35">
      <c r="B252" s="8"/>
      <c r="C252" s="4"/>
      <c r="D252" s="8"/>
    </row>
    <row r="253" spans="2:4" ht="12.75" customHeight="1" x14ac:dyDescent="0.35">
      <c r="B253" s="8"/>
      <c r="C253" s="4"/>
      <c r="D253" s="8"/>
    </row>
    <row r="254" spans="2:4" ht="12.75" customHeight="1" x14ac:dyDescent="0.35">
      <c r="B254" s="8"/>
      <c r="C254" s="4"/>
      <c r="D254" s="8"/>
    </row>
    <row r="255" spans="2:4" ht="12.75" customHeight="1" x14ac:dyDescent="0.35">
      <c r="B255" s="8"/>
      <c r="C255" s="4"/>
      <c r="D255" s="8"/>
    </row>
    <row r="256" spans="2:4" ht="12.75" customHeight="1" x14ac:dyDescent="0.35">
      <c r="B256" s="8"/>
      <c r="C256" s="4"/>
      <c r="D256" s="8"/>
    </row>
    <row r="257" spans="2:4" ht="12.75" customHeight="1" x14ac:dyDescent="0.35">
      <c r="B257" s="8"/>
      <c r="C257" s="4"/>
      <c r="D257" s="8"/>
    </row>
    <row r="258" spans="2:4" ht="12.75" customHeight="1" x14ac:dyDescent="0.35">
      <c r="B258" s="8"/>
      <c r="C258" s="4"/>
      <c r="D258" s="8"/>
    </row>
    <row r="259" spans="2:4" ht="12.75" customHeight="1" x14ac:dyDescent="0.35">
      <c r="B259" s="8"/>
      <c r="C259" s="4"/>
      <c r="D259" s="8"/>
    </row>
    <row r="260" spans="2:4" ht="12.75" customHeight="1" x14ac:dyDescent="0.35">
      <c r="B260" s="8"/>
      <c r="C260" s="4"/>
      <c r="D260" s="8"/>
    </row>
    <row r="261" spans="2:4" ht="12.75" customHeight="1" x14ac:dyDescent="0.35">
      <c r="B261" s="8"/>
      <c r="C261" s="4"/>
      <c r="D261" s="8"/>
    </row>
    <row r="262" spans="2:4" ht="12.75" customHeight="1" x14ac:dyDescent="0.35">
      <c r="B262" s="8"/>
      <c r="C262" s="4"/>
      <c r="D262" s="8"/>
    </row>
    <row r="263" spans="2:4" ht="12.75" customHeight="1" x14ac:dyDescent="0.35">
      <c r="B263" s="8"/>
      <c r="C263" s="4"/>
      <c r="D263" s="8"/>
    </row>
    <row r="264" spans="2:4" ht="12.75" customHeight="1" x14ac:dyDescent="0.35">
      <c r="B264" s="8"/>
      <c r="C264" s="4"/>
      <c r="D264" s="8"/>
    </row>
    <row r="265" spans="2:4" ht="12.75" customHeight="1" x14ac:dyDescent="0.35">
      <c r="B265" s="8"/>
      <c r="C265" s="4"/>
      <c r="D265" s="8"/>
    </row>
    <row r="266" spans="2:4" ht="12.75" customHeight="1" x14ac:dyDescent="0.35">
      <c r="B266" s="8"/>
      <c r="C266" s="4"/>
      <c r="D266" s="8"/>
    </row>
    <row r="267" spans="2:4" ht="12.75" customHeight="1" x14ac:dyDescent="0.35">
      <c r="B267" s="8"/>
      <c r="C267" s="4"/>
      <c r="D267" s="8"/>
    </row>
    <row r="268" spans="2:4" ht="12.75" customHeight="1" x14ac:dyDescent="0.35">
      <c r="B268" s="8"/>
      <c r="C268" s="4"/>
      <c r="D268" s="8"/>
    </row>
    <row r="269" spans="2:4" ht="12.75" customHeight="1" x14ac:dyDescent="0.35">
      <c r="B269" s="8"/>
      <c r="C269" s="4"/>
      <c r="D269" s="8"/>
    </row>
    <row r="270" spans="2:4" ht="12.75" customHeight="1" x14ac:dyDescent="0.35">
      <c r="B270" s="8"/>
      <c r="C270" s="4"/>
      <c r="D270" s="8"/>
    </row>
    <row r="271" spans="2:4" ht="12.75" customHeight="1" x14ac:dyDescent="0.35">
      <c r="B271" s="8"/>
      <c r="C271" s="4"/>
      <c r="D271" s="8"/>
    </row>
    <row r="272" spans="2:4" ht="12.75" customHeight="1" x14ac:dyDescent="0.35">
      <c r="B272" s="8"/>
      <c r="C272" s="4"/>
      <c r="D272" s="8"/>
    </row>
    <row r="273" spans="2:4" ht="12.75" customHeight="1" x14ac:dyDescent="0.35">
      <c r="B273" s="8"/>
      <c r="C273" s="4"/>
      <c r="D273" s="8"/>
    </row>
    <row r="274" spans="2:4" ht="12.75" customHeight="1" x14ac:dyDescent="0.35">
      <c r="B274" s="8"/>
      <c r="C274" s="4"/>
      <c r="D274" s="8"/>
    </row>
    <row r="275" spans="2:4" ht="12.75" customHeight="1" x14ac:dyDescent="0.35">
      <c r="B275" s="8"/>
      <c r="C275" s="4"/>
      <c r="D275" s="8"/>
    </row>
    <row r="276" spans="2:4" ht="12.75" customHeight="1" x14ac:dyDescent="0.35">
      <c r="B276" s="8"/>
      <c r="C276" s="4"/>
      <c r="D276" s="8"/>
    </row>
    <row r="277" spans="2:4" ht="12.75" customHeight="1" x14ac:dyDescent="0.35">
      <c r="B277" s="8"/>
      <c r="C277" s="4"/>
      <c r="D277" s="8"/>
    </row>
    <row r="278" spans="2:4" ht="12.75" customHeight="1" x14ac:dyDescent="0.35">
      <c r="B278" s="8"/>
      <c r="C278" s="4"/>
      <c r="D278" s="8"/>
    </row>
    <row r="279" spans="2:4" ht="12.75" customHeight="1" x14ac:dyDescent="0.35">
      <c r="B279" s="8"/>
      <c r="C279" s="4"/>
      <c r="D279" s="8"/>
    </row>
    <row r="280" spans="2:4" ht="12.75" customHeight="1" x14ac:dyDescent="0.35">
      <c r="B280" s="8"/>
      <c r="C280" s="4"/>
      <c r="D280" s="8"/>
    </row>
    <row r="281" spans="2:4" ht="12.75" customHeight="1" x14ac:dyDescent="0.35">
      <c r="B281" s="8"/>
      <c r="C281" s="4"/>
      <c r="D281" s="8"/>
    </row>
    <row r="282" spans="2:4" ht="12.75" customHeight="1" x14ac:dyDescent="0.35">
      <c r="B282" s="8"/>
      <c r="C282" s="4"/>
      <c r="D282" s="8"/>
    </row>
    <row r="283" spans="2:4" ht="12.75" customHeight="1" x14ac:dyDescent="0.35">
      <c r="B283" s="8"/>
      <c r="C283" s="4"/>
      <c r="D283" s="8"/>
    </row>
    <row r="284" spans="2:4" ht="12.75" customHeight="1" x14ac:dyDescent="0.35">
      <c r="B284" s="8"/>
      <c r="C284" s="4"/>
      <c r="D284" s="8"/>
    </row>
    <row r="285" spans="2:4" ht="12.75" customHeight="1" x14ac:dyDescent="0.35">
      <c r="B285" s="8"/>
      <c r="C285" s="4"/>
      <c r="D285" s="8"/>
    </row>
    <row r="286" spans="2:4" ht="12.75" customHeight="1" x14ac:dyDescent="0.35">
      <c r="B286" s="8"/>
      <c r="C286" s="4"/>
      <c r="D286" s="8"/>
    </row>
    <row r="287" spans="2:4" ht="12.75" customHeight="1" x14ac:dyDescent="0.35">
      <c r="B287" s="8"/>
      <c r="C287" s="4"/>
      <c r="D287" s="8"/>
    </row>
    <row r="288" spans="2:4" ht="12.75" customHeight="1" x14ac:dyDescent="0.35">
      <c r="B288" s="8"/>
      <c r="C288" s="4"/>
      <c r="D288" s="8"/>
    </row>
    <row r="289" spans="2:4" ht="12.75" customHeight="1" x14ac:dyDescent="0.35">
      <c r="B289" s="8"/>
      <c r="C289" s="4"/>
      <c r="D289" s="8"/>
    </row>
    <row r="290" spans="2:4" ht="12.75" customHeight="1" x14ac:dyDescent="0.35">
      <c r="B290" s="8"/>
      <c r="C290" s="4"/>
      <c r="D290" s="8"/>
    </row>
    <row r="291" spans="2:4" ht="12.75" customHeight="1" x14ac:dyDescent="0.35">
      <c r="B291" s="8"/>
      <c r="C291" s="4"/>
      <c r="D291" s="8"/>
    </row>
    <row r="292" spans="2:4" ht="12.75" customHeight="1" x14ac:dyDescent="0.35">
      <c r="B292" s="8"/>
      <c r="C292" s="4"/>
      <c r="D292" s="8"/>
    </row>
    <row r="293" spans="2:4" ht="12.75" customHeight="1" x14ac:dyDescent="0.35">
      <c r="B293" s="8"/>
      <c r="C293" s="4"/>
      <c r="D293" s="8"/>
    </row>
    <row r="294" spans="2:4" ht="12.75" customHeight="1" x14ac:dyDescent="0.35">
      <c r="B294" s="8"/>
      <c r="C294" s="4"/>
      <c r="D294" s="8"/>
    </row>
    <row r="295" spans="2:4" ht="12.75" customHeight="1" x14ac:dyDescent="0.35">
      <c r="B295" s="8"/>
      <c r="C295" s="4"/>
      <c r="D295" s="8"/>
    </row>
    <row r="296" spans="2:4" ht="12.75" customHeight="1" x14ac:dyDescent="0.35">
      <c r="B296" s="8"/>
      <c r="C296" s="4"/>
      <c r="D296" s="8"/>
    </row>
    <row r="297" spans="2:4" ht="12.75" customHeight="1" x14ac:dyDescent="0.35">
      <c r="B297" s="8"/>
      <c r="C297" s="4"/>
      <c r="D297" s="8"/>
    </row>
    <row r="298" spans="2:4" ht="12.75" customHeight="1" x14ac:dyDescent="0.35">
      <c r="B298" s="8"/>
      <c r="C298" s="4"/>
      <c r="D298" s="8"/>
    </row>
    <row r="299" spans="2:4" ht="12.75" customHeight="1" x14ac:dyDescent="0.35">
      <c r="B299" s="8"/>
      <c r="C299" s="4"/>
      <c r="D299" s="8"/>
    </row>
    <row r="300" spans="2:4" ht="12.75" customHeight="1" x14ac:dyDescent="0.35">
      <c r="B300" s="8"/>
      <c r="C300" s="4"/>
      <c r="D300" s="8"/>
    </row>
    <row r="301" spans="2:4" ht="12.75" customHeight="1" x14ac:dyDescent="0.35">
      <c r="B301" s="8"/>
      <c r="C301" s="4"/>
      <c r="D301" s="8"/>
    </row>
    <row r="302" spans="2:4" ht="12.75" customHeight="1" x14ac:dyDescent="0.35">
      <c r="B302" s="8"/>
      <c r="C302" s="4"/>
      <c r="D302" s="8"/>
    </row>
    <row r="303" spans="2:4" ht="12.75" customHeight="1" x14ac:dyDescent="0.35">
      <c r="B303" s="8"/>
      <c r="C303" s="4"/>
      <c r="D303" s="8"/>
    </row>
    <row r="304" spans="2:4" ht="12.75" customHeight="1" x14ac:dyDescent="0.35">
      <c r="B304" s="8"/>
      <c r="C304" s="4"/>
      <c r="D304" s="8"/>
    </row>
    <row r="305" spans="2:4" ht="12.75" customHeight="1" x14ac:dyDescent="0.35">
      <c r="B305" s="8"/>
      <c r="C305" s="4"/>
      <c r="D305" s="8"/>
    </row>
    <row r="306" spans="2:4" ht="12.75" customHeight="1" x14ac:dyDescent="0.35">
      <c r="B306" s="8"/>
      <c r="C306" s="4"/>
      <c r="D306" s="8"/>
    </row>
    <row r="307" spans="2:4" ht="12.75" customHeight="1" x14ac:dyDescent="0.35">
      <c r="B307" s="8"/>
      <c r="C307" s="4"/>
      <c r="D307" s="8"/>
    </row>
    <row r="308" spans="2:4" ht="12.75" customHeight="1" x14ac:dyDescent="0.35">
      <c r="B308" s="8"/>
      <c r="C308" s="4"/>
      <c r="D308" s="8"/>
    </row>
    <row r="309" spans="2:4" ht="12.75" customHeight="1" x14ac:dyDescent="0.35">
      <c r="B309" s="8"/>
      <c r="C309" s="4"/>
      <c r="D309" s="8"/>
    </row>
    <row r="310" spans="2:4" ht="12.75" customHeight="1" x14ac:dyDescent="0.35">
      <c r="B310" s="8"/>
      <c r="C310" s="4"/>
      <c r="D310" s="8"/>
    </row>
    <row r="311" spans="2:4" ht="12.75" customHeight="1" x14ac:dyDescent="0.35">
      <c r="B311" s="8"/>
      <c r="C311" s="4"/>
      <c r="D311" s="8"/>
    </row>
    <row r="312" spans="2:4" ht="12.75" customHeight="1" x14ac:dyDescent="0.35">
      <c r="B312" s="8"/>
      <c r="C312" s="4"/>
      <c r="D312" s="8"/>
    </row>
    <row r="313" spans="2:4" ht="12.75" customHeight="1" x14ac:dyDescent="0.35">
      <c r="B313" s="8"/>
      <c r="C313" s="4"/>
      <c r="D313" s="8"/>
    </row>
    <row r="314" spans="2:4" ht="12.75" customHeight="1" x14ac:dyDescent="0.35">
      <c r="B314" s="8"/>
      <c r="C314" s="4"/>
      <c r="D314" s="8"/>
    </row>
    <row r="315" spans="2:4" ht="12.75" customHeight="1" x14ac:dyDescent="0.35">
      <c r="B315" s="8"/>
      <c r="C315" s="4"/>
      <c r="D315" s="8"/>
    </row>
    <row r="316" spans="2:4" ht="12.75" customHeight="1" x14ac:dyDescent="0.35">
      <c r="B316" s="8"/>
      <c r="C316" s="4"/>
      <c r="D316" s="8"/>
    </row>
    <row r="317" spans="2:4" ht="12.75" customHeight="1" x14ac:dyDescent="0.35">
      <c r="B317" s="8"/>
      <c r="C317" s="4"/>
      <c r="D317" s="8"/>
    </row>
    <row r="318" spans="2:4" ht="12.75" customHeight="1" x14ac:dyDescent="0.35">
      <c r="B318" s="8"/>
      <c r="C318" s="4"/>
      <c r="D318" s="8"/>
    </row>
    <row r="319" spans="2:4" ht="12.75" customHeight="1" x14ac:dyDescent="0.35">
      <c r="B319" s="8"/>
      <c r="C319" s="4"/>
      <c r="D319" s="8"/>
    </row>
    <row r="320" spans="2:4" ht="12.75" customHeight="1" x14ac:dyDescent="0.35">
      <c r="B320" s="8"/>
      <c r="C320" s="4"/>
      <c r="D320" s="8"/>
    </row>
    <row r="321" spans="2:4" ht="12.75" customHeight="1" x14ac:dyDescent="0.35">
      <c r="B321" s="8"/>
      <c r="C321" s="4"/>
      <c r="D321" s="8"/>
    </row>
    <row r="322" spans="2:4" ht="12.75" customHeight="1" x14ac:dyDescent="0.35">
      <c r="B322" s="8"/>
      <c r="C322" s="4"/>
      <c r="D322" s="8"/>
    </row>
    <row r="323" spans="2:4" ht="12.75" customHeight="1" x14ac:dyDescent="0.35">
      <c r="B323" s="8"/>
      <c r="C323" s="4"/>
      <c r="D323" s="8"/>
    </row>
    <row r="324" spans="2:4" ht="12.75" customHeight="1" x14ac:dyDescent="0.35">
      <c r="B324" s="8"/>
      <c r="C324" s="4"/>
      <c r="D324" s="8"/>
    </row>
    <row r="325" spans="2:4" ht="12.75" customHeight="1" x14ac:dyDescent="0.35">
      <c r="B325" s="8"/>
      <c r="C325" s="4"/>
      <c r="D325" s="8"/>
    </row>
    <row r="326" spans="2:4" ht="12.75" customHeight="1" x14ac:dyDescent="0.35">
      <c r="B326" s="8"/>
      <c r="C326" s="4"/>
      <c r="D326" s="8"/>
    </row>
    <row r="327" spans="2:4" ht="12.75" customHeight="1" x14ac:dyDescent="0.35">
      <c r="B327" s="8"/>
      <c r="C327" s="4"/>
      <c r="D327" s="8"/>
    </row>
    <row r="328" spans="2:4" ht="12.75" customHeight="1" x14ac:dyDescent="0.35">
      <c r="B328" s="8"/>
      <c r="C328" s="4"/>
      <c r="D328" s="8"/>
    </row>
    <row r="329" spans="2:4" ht="12.75" customHeight="1" x14ac:dyDescent="0.35">
      <c r="B329" s="8"/>
      <c r="C329" s="4"/>
      <c r="D329" s="8"/>
    </row>
    <row r="330" spans="2:4" ht="12.75" customHeight="1" x14ac:dyDescent="0.35">
      <c r="B330" s="8"/>
      <c r="C330" s="4"/>
      <c r="D330" s="8"/>
    </row>
    <row r="331" spans="2:4" ht="12.75" customHeight="1" x14ac:dyDescent="0.35">
      <c r="B331" s="8"/>
      <c r="C331" s="4"/>
      <c r="D331" s="8"/>
    </row>
    <row r="332" spans="2:4" ht="12.75" customHeight="1" x14ac:dyDescent="0.35">
      <c r="B332" s="8"/>
      <c r="C332" s="4"/>
      <c r="D332" s="8"/>
    </row>
    <row r="333" spans="2:4" ht="12.75" customHeight="1" x14ac:dyDescent="0.35">
      <c r="B333" s="8"/>
      <c r="C333" s="4"/>
      <c r="D333" s="8"/>
    </row>
    <row r="334" spans="2:4" ht="12.75" customHeight="1" x14ac:dyDescent="0.35">
      <c r="B334" s="8"/>
      <c r="C334" s="4"/>
      <c r="D334" s="8"/>
    </row>
    <row r="335" spans="2:4" ht="12.75" customHeight="1" x14ac:dyDescent="0.35">
      <c r="B335" s="8"/>
      <c r="C335" s="4"/>
      <c r="D335" s="8"/>
    </row>
    <row r="336" spans="2:4" ht="12.75" customHeight="1" x14ac:dyDescent="0.35">
      <c r="B336" s="8"/>
      <c r="C336" s="4"/>
      <c r="D336" s="8"/>
    </row>
    <row r="337" spans="2:4" ht="12.75" customHeight="1" x14ac:dyDescent="0.35">
      <c r="B337" s="8"/>
      <c r="C337" s="4"/>
      <c r="D337" s="8"/>
    </row>
    <row r="338" spans="2:4" ht="12.75" customHeight="1" x14ac:dyDescent="0.35">
      <c r="B338" s="8"/>
      <c r="C338" s="4"/>
      <c r="D338" s="8"/>
    </row>
    <row r="339" spans="2:4" ht="12.75" customHeight="1" x14ac:dyDescent="0.35">
      <c r="B339" s="8"/>
      <c r="C339" s="4"/>
      <c r="D339" s="8"/>
    </row>
    <row r="340" spans="2:4" ht="12.75" customHeight="1" x14ac:dyDescent="0.35">
      <c r="B340" s="8"/>
      <c r="C340" s="4"/>
      <c r="D340" s="8"/>
    </row>
    <row r="341" spans="2:4" ht="12.75" customHeight="1" x14ac:dyDescent="0.35">
      <c r="B341" s="8"/>
      <c r="C341" s="4"/>
      <c r="D341" s="8"/>
    </row>
    <row r="342" spans="2:4" ht="12.75" customHeight="1" x14ac:dyDescent="0.35">
      <c r="B342" s="8"/>
      <c r="C342" s="4"/>
      <c r="D342" s="8"/>
    </row>
    <row r="343" spans="2:4" ht="12.75" customHeight="1" x14ac:dyDescent="0.35">
      <c r="B343" s="8"/>
      <c r="C343" s="4"/>
      <c r="D343" s="8"/>
    </row>
    <row r="344" spans="2:4" ht="12.75" customHeight="1" x14ac:dyDescent="0.35">
      <c r="B344" s="8"/>
      <c r="C344" s="4"/>
      <c r="D344" s="8"/>
    </row>
    <row r="345" spans="2:4" ht="12.75" customHeight="1" x14ac:dyDescent="0.35">
      <c r="B345" s="8"/>
      <c r="C345" s="4"/>
      <c r="D345" s="8"/>
    </row>
    <row r="346" spans="2:4" ht="12.75" customHeight="1" x14ac:dyDescent="0.35">
      <c r="B346" s="8"/>
      <c r="C346" s="4"/>
      <c r="D346" s="8"/>
    </row>
    <row r="347" spans="2:4" ht="12.75" customHeight="1" x14ac:dyDescent="0.35">
      <c r="B347" s="8"/>
      <c r="C347" s="4"/>
      <c r="D347" s="8"/>
    </row>
    <row r="348" spans="2:4" ht="15.75" customHeight="1" x14ac:dyDescent="0.35"/>
    <row r="349" spans="2:4" ht="15.75" customHeight="1" x14ac:dyDescent="0.35"/>
    <row r="350" spans="2:4" ht="15.75" customHeight="1" x14ac:dyDescent="0.35"/>
    <row r="351" spans="2:4" ht="15.75" customHeight="1" x14ac:dyDescent="0.35"/>
    <row r="352" spans="2:4"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2">
    <mergeCell ref="G15:I16"/>
    <mergeCell ref="G147:J154"/>
  </mergeCells>
  <pageMargins left="0.15748031496062992" right="0.15748031496062992" top="0.59055118110236227" bottom="0.59055118110236227" header="0" footer="0"/>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00"/>
  <sheetViews>
    <sheetView showGridLines="0" workbookViewId="0"/>
  </sheetViews>
  <sheetFormatPr defaultColWidth="12.59765625" defaultRowHeight="15" customHeight="1" x14ac:dyDescent="0.35"/>
  <cols>
    <col min="1" max="1" width="10" customWidth="1"/>
    <col min="2" max="2" width="28" customWidth="1"/>
    <col min="3" max="9" width="12.59765625" customWidth="1"/>
    <col min="10" max="10" width="8.3984375" customWidth="1"/>
    <col min="11" max="11" width="12.59765625" customWidth="1"/>
    <col min="12" max="12" width="42.46484375" customWidth="1"/>
    <col min="13" max="18" width="6.46484375" customWidth="1"/>
  </cols>
  <sheetData>
    <row r="1" spans="1:14" ht="12.75" customHeight="1" x14ac:dyDescent="0.7">
      <c r="A1" s="17" t="s">
        <v>430</v>
      </c>
      <c r="B1" s="18"/>
      <c r="C1" s="19">
        <v>1</v>
      </c>
      <c r="D1" s="19">
        <v>2</v>
      </c>
      <c r="E1" s="19">
        <v>3</v>
      </c>
      <c r="F1" s="19">
        <v>4</v>
      </c>
      <c r="G1" s="19">
        <v>5</v>
      </c>
      <c r="H1" s="20" t="s">
        <v>431</v>
      </c>
      <c r="I1" s="21">
        <f>COUNT(I2:I294)</f>
        <v>63</v>
      </c>
    </row>
    <row r="2" spans="1:14" ht="12.75" customHeight="1" x14ac:dyDescent="0.4">
      <c r="A2" s="111">
        <v>1</v>
      </c>
      <c r="B2" s="110" t="str">
        <f>sections!B3</f>
        <v>WCC Camelia Cook</v>
      </c>
      <c r="C2" s="22" t="s">
        <v>139</v>
      </c>
      <c r="D2" s="22" t="s">
        <v>144</v>
      </c>
      <c r="E2" s="22" t="s">
        <v>144</v>
      </c>
      <c r="F2" s="22" t="s">
        <v>139</v>
      </c>
      <c r="G2" s="22" t="s">
        <v>139</v>
      </c>
      <c r="H2" s="23"/>
      <c r="I2" s="24"/>
    </row>
    <row r="3" spans="1:14" ht="12.75" customHeight="1" x14ac:dyDescent="0.6">
      <c r="A3" s="98"/>
      <c r="B3" s="98"/>
      <c r="C3" s="25">
        <f>IFERROR(VLOOKUP(C2,sections!$I$1:$L$12,2,FALSE),"")</f>
        <v>8.31</v>
      </c>
      <c r="D3" s="25">
        <f>IFERROR(VLOOKUP(D2,sections!$I$1:$L$12,2,FALSE),"")</f>
        <v>8.1999999999999993</v>
      </c>
      <c r="E3" s="25">
        <f>IFERROR(VLOOKUP(E2,sections!$I$1:$L$12,2,FALSE),"")</f>
        <v>8.1999999999999993</v>
      </c>
      <c r="F3" s="25">
        <f>IFERROR(VLOOKUP(F2,sections!$I$1:$L$12,2,FALSE),"")</f>
        <v>8.31</v>
      </c>
      <c r="G3" s="25">
        <f>IFERROR(VLOOKUP(G2,sections!$I$1:$L$12,2,FALSE),"")</f>
        <v>8.31</v>
      </c>
      <c r="H3" s="26">
        <f>IF(SUM(C3:G3)&gt;0,SUM(C3:G3),0.1)</f>
        <v>41.33</v>
      </c>
      <c r="I3" s="27">
        <v>99</v>
      </c>
      <c r="K3" s="1">
        <f>RANK(H3,H$3:H$294,0)</f>
        <v>3</v>
      </c>
      <c r="M3" s="1" t="str">
        <f>B2</f>
        <v>WCC Camelia Cook</v>
      </c>
      <c r="N3" s="28">
        <f>IFERROR(H3+I3,"")</f>
        <v>140.32999999999998</v>
      </c>
    </row>
    <row r="4" spans="1:14" ht="12.75" customHeight="1" x14ac:dyDescent="0.4">
      <c r="A4" s="111">
        <v>2</v>
      </c>
      <c r="B4" s="110" t="str">
        <f>sections!B4</f>
        <v>TAR Monica Kendrick</v>
      </c>
      <c r="C4" s="29" t="s">
        <v>146</v>
      </c>
      <c r="D4" s="30" t="s">
        <v>145</v>
      </c>
      <c r="E4" s="30" t="s">
        <v>147</v>
      </c>
      <c r="F4" s="29" t="s">
        <v>147</v>
      </c>
      <c r="G4" s="22" t="str">
        <f>IFERROR(VLOOKUP(G2,sections!$I$1:$L$12,4,FALSE),"")</f>
        <v>0-3</v>
      </c>
      <c r="H4" s="31"/>
      <c r="I4" s="32"/>
      <c r="N4" s="28"/>
    </row>
    <row r="5" spans="1:14" ht="12.75" customHeight="1" x14ac:dyDescent="0.6">
      <c r="A5" s="98"/>
      <c r="B5" s="98"/>
      <c r="C5" s="33">
        <f>IFERROR(VLOOKUP(C4,sections!$I$1:$L$12,2,FALSE),"")</f>
        <v>8.1</v>
      </c>
      <c r="D5" s="34">
        <f>IFERROR(VLOOKUP(D4,sections!$I$1:$L$12,2,FALSE),"")</f>
        <v>1.21</v>
      </c>
      <c r="E5" s="34">
        <f>IFERROR(VLOOKUP(E4,sections!$I$1:$L$12,2,FALSE),"")</f>
        <v>2.5</v>
      </c>
      <c r="F5" s="33">
        <f>IFERROR(VLOOKUP(F4,sections!$I$1:$L$12,2,FALSE),"")</f>
        <v>2.5</v>
      </c>
      <c r="G5" s="25">
        <f>IFERROR(VLOOKUP(G4,sections!$I$1:$L$12,2,FALSE),"")</f>
        <v>0</v>
      </c>
      <c r="H5" s="26">
        <f>IF(SUM(C5:G5)&gt;0,SUM(C5:G5),0.1)</f>
        <v>14.309999999999999</v>
      </c>
      <c r="I5" s="27"/>
      <c r="K5" s="1">
        <f>RANK(H5,H$3:H$294,0)</f>
        <v>92</v>
      </c>
      <c r="M5" s="1" t="str">
        <f>B4</f>
        <v>TAR Monica Kendrick</v>
      </c>
      <c r="N5" s="28">
        <f>IFERROR(H5+I5,"")</f>
        <v>14.309999999999999</v>
      </c>
    </row>
    <row r="6" spans="1:14" ht="12.75" customHeight="1" x14ac:dyDescent="0.4">
      <c r="A6" s="111">
        <v>3</v>
      </c>
      <c r="B6" s="110" t="str">
        <f>sections!B5</f>
        <v>SWW Jessica Clapp</v>
      </c>
      <c r="C6" s="30" t="s">
        <v>146</v>
      </c>
      <c r="D6" s="30" t="str">
        <f>IFERROR(VLOOKUP(D4,sections!$I$1:$L$12,4,FALSE),"")</f>
        <v>3-1</v>
      </c>
      <c r="E6" s="29" t="s">
        <v>145</v>
      </c>
      <c r="F6" s="22" t="str">
        <f>IFERROR(VLOOKUP(F2,sections!$I$1:$L$12,4,FALSE),"")</f>
        <v>0-3</v>
      </c>
      <c r="G6" s="29" t="s">
        <v>145</v>
      </c>
      <c r="H6" s="31"/>
      <c r="I6" s="32"/>
      <c r="N6" s="28"/>
    </row>
    <row r="7" spans="1:14" ht="12.75" customHeight="1" x14ac:dyDescent="0.6">
      <c r="A7" s="98"/>
      <c r="B7" s="98"/>
      <c r="C7" s="34">
        <f>IFERROR(VLOOKUP(C6,sections!$I$1:$L$12,2,FALSE),"")</f>
        <v>8.1</v>
      </c>
      <c r="D7" s="34">
        <f>IFERROR(VLOOKUP(D6,sections!$I$1:$L$12,2,FALSE),"")</f>
        <v>8.1999999999999993</v>
      </c>
      <c r="E7" s="33">
        <f>IFERROR(VLOOKUP(E6,sections!$I$1:$L$12,2,FALSE),"")</f>
        <v>1.21</v>
      </c>
      <c r="F7" s="25">
        <f>IFERROR(VLOOKUP(F6,sections!$I$1:$L$12,2,FALSE),"")</f>
        <v>0</v>
      </c>
      <c r="G7" s="33">
        <f>IFERROR(VLOOKUP(G6,sections!$I$1:$L$12,2,FALSE),"")</f>
        <v>1.21</v>
      </c>
      <c r="H7" s="26">
        <f>IF(SUM(C7:G7)&gt;0,SUM(C7:G7),0.1)</f>
        <v>18.72</v>
      </c>
      <c r="I7" s="27"/>
      <c r="K7" s="1">
        <f>RANK(H7,H$3:H$294,0)</f>
        <v>81</v>
      </c>
      <c r="M7" s="1" t="str">
        <f>B6</f>
        <v>SWW Jessica Clapp</v>
      </c>
      <c r="N7" s="28">
        <f>IFERROR(H7+I7,"")</f>
        <v>18.72</v>
      </c>
    </row>
    <row r="8" spans="1:14" ht="12.75" customHeight="1" x14ac:dyDescent="0.4">
      <c r="A8" s="111">
        <v>4</v>
      </c>
      <c r="B8" s="110" t="str">
        <f>sections!B6</f>
        <v>GERSA Sheryl Robertson</v>
      </c>
      <c r="C8" s="30" t="str">
        <f>IFERROR(VLOOKUP(C6,sections!$I$1:$L$12,4,FALSE),"")</f>
        <v>2-3</v>
      </c>
      <c r="D8" s="29" t="s">
        <v>140</v>
      </c>
      <c r="E8" s="22" t="str">
        <f>IFERROR(VLOOKUP(E2,sections!$I$1:$L$12,4,FALSE),"")</f>
        <v>1-3</v>
      </c>
      <c r="F8" s="29" t="str">
        <f>IFERROR(VLOOKUP(F4,sections!$I$1:$L$12,4,FALSE),"")</f>
        <v>3-2</v>
      </c>
      <c r="G8" s="30" t="s">
        <v>146</v>
      </c>
      <c r="H8" s="31"/>
      <c r="I8" s="32"/>
      <c r="N8" s="28"/>
    </row>
    <row r="9" spans="1:14" ht="12.75" customHeight="1" x14ac:dyDescent="0.6">
      <c r="A9" s="112"/>
      <c r="B9" s="98"/>
      <c r="C9" s="34">
        <f>IFERROR(VLOOKUP(C8,sections!$I$1:$L$12,2,FALSE),"")</f>
        <v>2.5</v>
      </c>
      <c r="D9" s="33">
        <f>IFERROR(VLOOKUP(D8,sections!$I$1:$L$12,2,FALSE),"")</f>
        <v>0</v>
      </c>
      <c r="E9" s="25">
        <f>IFERROR(VLOOKUP(E8,sections!$I$1:$L$12,2,FALSE),"")</f>
        <v>1.21</v>
      </c>
      <c r="F9" s="33">
        <f>IFERROR(VLOOKUP(F8,sections!$I$1:$L$12,2,FALSE),"")</f>
        <v>8.1</v>
      </c>
      <c r="G9" s="34">
        <f>IFERROR(VLOOKUP(G8,sections!$I$1:$L$12,2,FALSE),"")</f>
        <v>8.1</v>
      </c>
      <c r="H9" s="26">
        <f>IF(SUM(C9:G9)&gt;0,SUM(C9:G9),0.1)</f>
        <v>19.909999999999997</v>
      </c>
      <c r="I9" s="27">
        <v>57</v>
      </c>
      <c r="K9" s="1">
        <f>RANK(H9,H$3:H$294,0)</f>
        <v>77</v>
      </c>
      <c r="M9" s="1" t="str">
        <f>B8</f>
        <v>GERSA Sheryl Robertson</v>
      </c>
      <c r="N9" s="28">
        <f>IFERROR(H9+I9,"")</f>
        <v>76.91</v>
      </c>
    </row>
    <row r="10" spans="1:14" ht="12.75" customHeight="1" x14ac:dyDescent="0.4">
      <c r="A10" s="111">
        <v>5</v>
      </c>
      <c r="B10" s="110" t="str">
        <f>sections!B7</f>
        <v>TGA Tracy McNair</v>
      </c>
      <c r="C10" s="29" t="str">
        <f>IFERROR(VLOOKUP(C4,sections!$I$1:$L$12,4,FALSE),"")</f>
        <v>2-3</v>
      </c>
      <c r="D10" s="22" t="str">
        <f>IFERROR(VLOOKUP(D2,sections!$I$1:$L$12,4,FALSE),"")</f>
        <v>1-3</v>
      </c>
      <c r="E10" s="29" t="str">
        <f>IFERROR(VLOOKUP(E6,sections!$I$1:$L$12,4,FALSE),"")</f>
        <v>3-1</v>
      </c>
      <c r="F10" s="30" t="s">
        <v>145</v>
      </c>
      <c r="G10" s="30" t="str">
        <f>IFERROR(VLOOKUP(G8,sections!$I$1:$L$12,4,FALSE),"")</f>
        <v>2-3</v>
      </c>
      <c r="H10" s="31"/>
      <c r="I10" s="32"/>
      <c r="N10" s="28"/>
    </row>
    <row r="11" spans="1:14" ht="12.75" customHeight="1" x14ac:dyDescent="0.6">
      <c r="A11" s="98"/>
      <c r="B11" s="98"/>
      <c r="C11" s="33">
        <f>IFERROR(VLOOKUP(C10,sections!$I$1:$L$12,2,FALSE),"")</f>
        <v>2.5</v>
      </c>
      <c r="D11" s="25">
        <f>IFERROR(VLOOKUP(D10,sections!$I$1:$L$12,2,FALSE),"")</f>
        <v>1.21</v>
      </c>
      <c r="E11" s="33">
        <f>IFERROR(VLOOKUP(E10,sections!$I$1:$L$12,2,FALSE),"")</f>
        <v>8.1999999999999993</v>
      </c>
      <c r="F11" s="34">
        <f>IFERROR(VLOOKUP(F10,sections!$I$1:$L$12,2,FALSE),"")</f>
        <v>1.21</v>
      </c>
      <c r="G11" s="34">
        <f>IFERROR(VLOOKUP(G10,sections!$I$1:$L$12,2,FALSE),"")</f>
        <v>2.5</v>
      </c>
      <c r="H11" s="26">
        <f>IF(SUM(C11:G11)&gt;0,SUM(C11:G11),0.1)</f>
        <v>15.620000000000001</v>
      </c>
      <c r="I11" s="27"/>
      <c r="K11" s="1">
        <f>RANK(H11,H$3:H$294,0)</f>
        <v>90</v>
      </c>
      <c r="M11" s="1" t="str">
        <f>B10</f>
        <v>TGA Tracy McNair</v>
      </c>
      <c r="N11" s="28">
        <f>IFERROR(H11+I11,"")</f>
        <v>15.620000000000001</v>
      </c>
    </row>
    <row r="12" spans="1:14" ht="12.75" customHeight="1" x14ac:dyDescent="0.4">
      <c r="A12" s="111">
        <v>6</v>
      </c>
      <c r="B12" s="110" t="str">
        <f>sections!B8</f>
        <v>WKE Tracey Cowling</v>
      </c>
      <c r="C12" s="22" t="str">
        <f>IFERROR(VLOOKUP(C2,sections!$I$1:$L$12,4,FALSE),"")</f>
        <v>0-3</v>
      </c>
      <c r="D12" s="29" t="str">
        <f>IFERROR(VLOOKUP(D8,sections!$I$1:$L$12,4,FALSE),"")</f>
        <v>3-0</v>
      </c>
      <c r="E12" s="30" t="str">
        <f>IFERROR(VLOOKUP(E4,sections!$I$1:$L$12,4,FALSE),"")</f>
        <v>3-2</v>
      </c>
      <c r="F12" s="30" t="str">
        <f>IFERROR(VLOOKUP(F10,sections!$I$1:$L$12,4,FALSE),"")</f>
        <v>3-1</v>
      </c>
      <c r="G12" s="29" t="str">
        <f>IFERROR(VLOOKUP(G6,sections!$I$1:$L$12,4,FALSE),"")</f>
        <v>3-1</v>
      </c>
      <c r="H12" s="31"/>
      <c r="I12" s="32"/>
      <c r="N12" s="28"/>
    </row>
    <row r="13" spans="1:14" ht="12.75" customHeight="1" x14ac:dyDescent="0.6">
      <c r="A13" s="98"/>
      <c r="B13" s="98"/>
      <c r="C13" s="25">
        <f>IFERROR(VLOOKUP(C12,sections!$I$1:$L$12,2,FALSE),"")</f>
        <v>0</v>
      </c>
      <c r="D13" s="33">
        <f>IFERROR(VLOOKUP(D12,sections!$I$1:$L$12,2,FALSE),"")</f>
        <v>8.31</v>
      </c>
      <c r="E13" s="34">
        <f>IFERROR(VLOOKUP(E12,sections!$I$1:$L$12,2,FALSE),"")</f>
        <v>8.1</v>
      </c>
      <c r="F13" s="34">
        <f>IFERROR(VLOOKUP(F12,sections!$I$1:$L$12,2,FALSE),"")</f>
        <v>8.1999999999999993</v>
      </c>
      <c r="G13" s="33">
        <f>IFERROR(VLOOKUP(G12,sections!$I$1:$L$12,2,FALSE),"")</f>
        <v>8.1999999999999993</v>
      </c>
      <c r="H13" s="26">
        <f>IF(SUM(C13:G13)&gt;0,SUM(C13:G13),0.1)</f>
        <v>32.81</v>
      </c>
      <c r="I13" s="27">
        <v>57</v>
      </c>
      <c r="K13" s="1">
        <f>RANK(H13,H$3:H$294,0)</f>
        <v>36</v>
      </c>
      <c r="M13" s="1" t="str">
        <f>B12</f>
        <v>WKE Tracey Cowling</v>
      </c>
      <c r="N13" s="28">
        <f>IFERROR(H13+I13,"")</f>
        <v>89.81</v>
      </c>
    </row>
    <row r="14" spans="1:14" ht="12.75" customHeight="1" x14ac:dyDescent="0.35">
      <c r="N14" s="28"/>
    </row>
    <row r="15" spans="1:14" ht="12.75" customHeight="1" x14ac:dyDescent="0.7">
      <c r="A15" s="17" t="s">
        <v>432</v>
      </c>
      <c r="B15" s="18"/>
      <c r="C15" s="35">
        <v>1</v>
      </c>
      <c r="D15" s="35">
        <v>2</v>
      </c>
      <c r="E15" s="35">
        <v>3</v>
      </c>
      <c r="F15" s="35">
        <v>4</v>
      </c>
      <c r="G15" s="35">
        <v>5</v>
      </c>
      <c r="H15" s="20" t="s">
        <v>431</v>
      </c>
      <c r="I15" s="21"/>
      <c r="N15" s="28" t="str">
        <f>IFERROR(H15+I15,"")</f>
        <v/>
      </c>
    </row>
    <row r="16" spans="1:14" ht="12.75" customHeight="1" x14ac:dyDescent="0.4">
      <c r="A16" s="111">
        <v>1</v>
      </c>
      <c r="B16" s="110" t="str">
        <f>sections!D3</f>
        <v xml:space="preserve">CAS Jojo Coleman </v>
      </c>
      <c r="C16" s="22" t="s">
        <v>139</v>
      </c>
      <c r="D16" s="22" t="s">
        <v>144</v>
      </c>
      <c r="E16" s="22" t="s">
        <v>139</v>
      </c>
      <c r="F16" s="22" t="s">
        <v>139</v>
      </c>
      <c r="G16" s="22" t="s">
        <v>144</v>
      </c>
      <c r="H16" s="23"/>
      <c r="I16" s="24"/>
      <c r="N16" s="28"/>
    </row>
    <row r="17" spans="1:14" ht="12.75" customHeight="1" x14ac:dyDescent="0.6">
      <c r="A17" s="98"/>
      <c r="B17" s="98"/>
      <c r="C17" s="25">
        <f>IFERROR(VLOOKUP(C16,sections!$I$1:$L$12,2,FALSE),"")</f>
        <v>8.31</v>
      </c>
      <c r="D17" s="25">
        <f>IFERROR(VLOOKUP(D16,sections!$I$1:$L$12,2,FALSE),"")</f>
        <v>8.1999999999999993</v>
      </c>
      <c r="E17" s="25">
        <f>IFERROR(VLOOKUP(E16,sections!$I$1:$L$12,2,FALSE),"")</f>
        <v>8.31</v>
      </c>
      <c r="F17" s="25">
        <f>IFERROR(VLOOKUP(F16,sections!$I$1:$L$12,2,FALSE),"")</f>
        <v>8.31</v>
      </c>
      <c r="G17" s="25">
        <f>IFERROR(VLOOKUP(G16,sections!$I$1:$L$12,2,FALSE),"")</f>
        <v>8.1999999999999993</v>
      </c>
      <c r="H17" s="26">
        <f>IF(SUM(C17:G17)&gt;0,SUM(C17:G17),0.1)</f>
        <v>41.33</v>
      </c>
      <c r="I17" s="27">
        <v>99</v>
      </c>
      <c r="K17" s="1">
        <f>RANK(H17,H$3:H$294,0)</f>
        <v>3</v>
      </c>
      <c r="M17" s="1" t="str">
        <f>B16</f>
        <v xml:space="preserve">CAS Jojo Coleman </v>
      </c>
      <c r="N17" s="28">
        <f>IFERROR(H17+I17,"")</f>
        <v>140.32999999999998</v>
      </c>
    </row>
    <row r="18" spans="1:14" ht="12.75" customHeight="1" x14ac:dyDescent="0.4">
      <c r="A18" s="111">
        <v>2</v>
      </c>
      <c r="B18" s="110" t="str">
        <f>sections!D4</f>
        <v>PAT Robyn Harris</v>
      </c>
      <c r="C18" s="29" t="s">
        <v>144</v>
      </c>
      <c r="D18" s="30" t="s">
        <v>147</v>
      </c>
      <c r="E18" s="30" t="s">
        <v>145</v>
      </c>
      <c r="F18" s="29" t="s">
        <v>144</v>
      </c>
      <c r="G18" s="22" t="str">
        <f>IFERROR(VLOOKUP(G16,sections!$I$1:$L$12,4,FALSE),"")</f>
        <v>1-3</v>
      </c>
      <c r="H18" s="31"/>
      <c r="I18" s="32"/>
      <c r="N18" s="28"/>
    </row>
    <row r="19" spans="1:14" ht="12.75" customHeight="1" x14ac:dyDescent="0.6">
      <c r="A19" s="98"/>
      <c r="B19" s="98"/>
      <c r="C19" s="33">
        <f>IFERROR(VLOOKUP(C18,sections!$I$1:$L$12,2,FALSE),"")</f>
        <v>8.1999999999999993</v>
      </c>
      <c r="D19" s="34">
        <f>IFERROR(VLOOKUP(D18,sections!$I$1:$L$12,2,FALSE),"")</f>
        <v>2.5</v>
      </c>
      <c r="E19" s="34">
        <f>IFERROR(VLOOKUP(E18,sections!$I$1:$L$12,2,FALSE),"")</f>
        <v>1.21</v>
      </c>
      <c r="F19" s="33">
        <f>IFERROR(VLOOKUP(F18,sections!$I$1:$L$12,2,FALSE),"")</f>
        <v>8.1999999999999993</v>
      </c>
      <c r="G19" s="25">
        <f>IFERROR(VLOOKUP(G18,sections!$I$1:$L$12,2,FALSE),"")</f>
        <v>1.21</v>
      </c>
      <c r="H19" s="26">
        <f>IF(SUM(C19:G19)&gt;0,SUM(C19:G19),0.1)</f>
        <v>21.32</v>
      </c>
      <c r="I19" s="27">
        <v>57</v>
      </c>
      <c r="K19" s="1">
        <f>RANK(H19,H$3:H$294,0)</f>
        <v>68</v>
      </c>
      <c r="M19" s="1" t="str">
        <f>B18</f>
        <v>PAT Robyn Harris</v>
      </c>
      <c r="N19" s="28">
        <f>IFERROR(H19+I19,"")</f>
        <v>78.319999999999993</v>
      </c>
    </row>
    <row r="20" spans="1:14" ht="12.75" customHeight="1" x14ac:dyDescent="0.4">
      <c r="A20" s="111">
        <v>3</v>
      </c>
      <c r="B20" s="110" t="str">
        <f>sections!D5</f>
        <v>TGA Michelle Lee</v>
      </c>
      <c r="C20" s="30" t="s">
        <v>147</v>
      </c>
      <c r="D20" s="30" t="str">
        <f>IFERROR(VLOOKUP(D18,sections!$I$1:$L$12,4,FALSE),"")</f>
        <v>3-2</v>
      </c>
      <c r="E20" s="29" t="s">
        <v>145</v>
      </c>
      <c r="F20" s="22" t="str">
        <f>IFERROR(VLOOKUP(F16,sections!$I$1:$L$12,4,FALSE),"")</f>
        <v>0-3</v>
      </c>
      <c r="G20" s="29" t="s">
        <v>147</v>
      </c>
      <c r="H20" s="31"/>
      <c r="I20" s="32"/>
      <c r="N20" s="28"/>
    </row>
    <row r="21" spans="1:14" ht="12.75" customHeight="1" x14ac:dyDescent="0.6">
      <c r="A21" s="98"/>
      <c r="B21" s="98"/>
      <c r="C21" s="34">
        <f>IFERROR(VLOOKUP(C20,sections!$I$1:$L$12,2,FALSE),"")</f>
        <v>2.5</v>
      </c>
      <c r="D21" s="34">
        <f>IFERROR(VLOOKUP(D20,sections!$I$1:$L$12,2,FALSE),"")</f>
        <v>8.1</v>
      </c>
      <c r="E21" s="33">
        <f>IFERROR(VLOOKUP(E20,sections!$I$1:$L$12,2,FALSE),"")</f>
        <v>1.21</v>
      </c>
      <c r="F21" s="25">
        <f>IFERROR(VLOOKUP(F20,sections!$I$1:$L$12,2,FALSE),"")</f>
        <v>0</v>
      </c>
      <c r="G21" s="33">
        <f>IFERROR(VLOOKUP(G20,sections!$I$1:$L$12,2,FALSE),"")</f>
        <v>2.5</v>
      </c>
      <c r="H21" s="26">
        <f>IF(SUM(C21:G21)&gt;0,SUM(C21:G21),0.1)</f>
        <v>14.309999999999999</v>
      </c>
      <c r="I21" s="27"/>
      <c r="K21" s="1">
        <f>RANK(H21,H$3:H$294,0)</f>
        <v>92</v>
      </c>
      <c r="M21" s="1" t="str">
        <f>B20</f>
        <v>TGA Michelle Lee</v>
      </c>
      <c r="N21" s="28">
        <f>IFERROR(H21+I21,"")</f>
        <v>14.309999999999999</v>
      </c>
    </row>
    <row r="22" spans="1:14" ht="12.75" customHeight="1" x14ac:dyDescent="0.4">
      <c r="A22" s="111">
        <v>4</v>
      </c>
      <c r="B22" s="110" t="str">
        <f>sections!D6</f>
        <v>MNU Lisa Martin</v>
      </c>
      <c r="C22" s="30" t="str">
        <f>IFERROR(VLOOKUP(C20,sections!$I$1:$L$12,4,FALSE),"")</f>
        <v>3-2</v>
      </c>
      <c r="D22" s="29" t="s">
        <v>140</v>
      </c>
      <c r="E22" s="22" t="str">
        <f>IFERROR(VLOOKUP(E16,sections!$I$1:$L$12,4,FALSE),"")</f>
        <v>0-3</v>
      </c>
      <c r="F22" s="29" t="str">
        <f>IFERROR(VLOOKUP(F18,sections!$I$1:$L$12,4,FALSE),"")</f>
        <v>1-3</v>
      </c>
      <c r="G22" s="30" t="s">
        <v>144</v>
      </c>
      <c r="H22" s="31"/>
      <c r="I22" s="32"/>
      <c r="N22" s="28"/>
    </row>
    <row r="23" spans="1:14" ht="12.75" customHeight="1" x14ac:dyDescent="0.6">
      <c r="A23" s="112"/>
      <c r="B23" s="98"/>
      <c r="C23" s="34">
        <f>IFERROR(VLOOKUP(C22,sections!$I$1:$L$12,2,FALSE),"")</f>
        <v>8.1</v>
      </c>
      <c r="D23" s="33">
        <f>IFERROR(VLOOKUP(D22,sections!$I$1:$L$12,2,FALSE),"")</f>
        <v>0</v>
      </c>
      <c r="E23" s="25">
        <f>IFERROR(VLOOKUP(E22,sections!$I$1:$L$12,2,FALSE),"")</f>
        <v>0</v>
      </c>
      <c r="F23" s="33">
        <f>IFERROR(VLOOKUP(F22,sections!$I$1:$L$12,2,FALSE),"")</f>
        <v>1.21</v>
      </c>
      <c r="G23" s="34">
        <f>IFERROR(VLOOKUP(G22,sections!$I$1:$L$12,2,FALSE),"")</f>
        <v>8.1999999999999993</v>
      </c>
      <c r="H23" s="26">
        <f>IF(SUM(C23:G23)&gt;0,SUM(C23:G23),0.1)</f>
        <v>17.509999999999998</v>
      </c>
      <c r="I23" s="27"/>
      <c r="K23" s="1">
        <f>RANK(H23,H$3:H$294,0)</f>
        <v>86</v>
      </c>
      <c r="M23" s="1" t="str">
        <f>B22</f>
        <v>MNU Lisa Martin</v>
      </c>
      <c r="N23" s="28">
        <f>IFERROR(H23+I23,"")</f>
        <v>17.509999999999998</v>
      </c>
    </row>
    <row r="24" spans="1:14" ht="12.75" customHeight="1" x14ac:dyDescent="0.4">
      <c r="A24" s="111">
        <v>5</v>
      </c>
      <c r="B24" s="110" t="str">
        <f>sections!D7</f>
        <v>WHKRSA Maria Ngatai</v>
      </c>
      <c r="C24" s="29" t="str">
        <f>IFERROR(VLOOKUP(C18,sections!$I$1:$L$12,4,FALSE),"")</f>
        <v>1-3</v>
      </c>
      <c r="D24" s="22" t="str">
        <f>IFERROR(VLOOKUP(D16,sections!$I$1:$L$12,4,FALSE),"")</f>
        <v>1-3</v>
      </c>
      <c r="E24" s="29" t="str">
        <f>IFERROR(VLOOKUP(E20,sections!$I$1:$L$12,4,FALSE),"")</f>
        <v>3-1</v>
      </c>
      <c r="F24" s="30" t="s">
        <v>140</v>
      </c>
      <c r="G24" s="30" t="str">
        <f>IFERROR(VLOOKUP(G22,sections!$I$1:$L$12,4,FALSE),"")</f>
        <v>1-3</v>
      </c>
      <c r="H24" s="31"/>
      <c r="I24" s="32"/>
      <c r="N24" s="28"/>
    </row>
    <row r="25" spans="1:14" ht="12.75" customHeight="1" x14ac:dyDescent="0.6">
      <c r="A25" s="98"/>
      <c r="B25" s="98"/>
      <c r="C25" s="33">
        <f>IFERROR(VLOOKUP(C24,sections!$I$1:$L$12,2,FALSE),"")</f>
        <v>1.21</v>
      </c>
      <c r="D25" s="25">
        <f>IFERROR(VLOOKUP(D24,sections!$I$1:$L$12,2,FALSE),"")</f>
        <v>1.21</v>
      </c>
      <c r="E25" s="33">
        <f>IFERROR(VLOOKUP(E24,sections!$I$1:$L$12,2,FALSE),"")</f>
        <v>8.1999999999999993</v>
      </c>
      <c r="F25" s="34">
        <f>IFERROR(VLOOKUP(F24,sections!$I$1:$L$12,2,FALSE),"")</f>
        <v>0</v>
      </c>
      <c r="G25" s="34">
        <f>IFERROR(VLOOKUP(G24,sections!$I$1:$L$12,2,FALSE),"")</f>
        <v>1.21</v>
      </c>
      <c r="H25" s="26">
        <f>IF(SUM(C25:G25)&gt;0,SUM(C25:G25),0.1)</f>
        <v>11.829999999999998</v>
      </c>
      <c r="I25" s="27"/>
      <c r="K25" s="1">
        <f>RANK(H25,H$3:H$294,0)</f>
        <v>98</v>
      </c>
      <c r="M25" s="1" t="str">
        <f>B24</f>
        <v>WHKRSA Maria Ngatai</v>
      </c>
      <c r="N25" s="28">
        <f>IFERROR(H25+I25,"")</f>
        <v>11.829999999999998</v>
      </c>
    </row>
    <row r="26" spans="1:14" ht="12.75" customHeight="1" x14ac:dyDescent="0.4">
      <c r="A26" s="111">
        <v>6</v>
      </c>
      <c r="B26" s="110" t="str">
        <f>sections!D8</f>
        <v>WCC Lisa Murphy</v>
      </c>
      <c r="C26" s="22" t="str">
        <f>IFERROR(VLOOKUP(C16,sections!$I$1:$L$12,4,FALSE),"")</f>
        <v>0-3</v>
      </c>
      <c r="D26" s="29" t="str">
        <f>IFERROR(VLOOKUP(D22,sections!$I$1:$L$12,4,FALSE),"")</f>
        <v>3-0</v>
      </c>
      <c r="E26" s="30" t="str">
        <f>IFERROR(VLOOKUP(E18,sections!$I$1:$L$12,4,FALSE),"")</f>
        <v>3-1</v>
      </c>
      <c r="F26" s="30" t="str">
        <f>IFERROR(VLOOKUP(F24,sections!$I$1:$L$12,4,FALSE),"")</f>
        <v>3-0</v>
      </c>
      <c r="G26" s="29" t="str">
        <f>IFERROR(VLOOKUP(G20,sections!$I$1:$L$12,4,FALSE),"")</f>
        <v>3-2</v>
      </c>
      <c r="H26" s="31"/>
      <c r="I26" s="32"/>
      <c r="N26" s="28"/>
    </row>
    <row r="27" spans="1:14" ht="12.75" customHeight="1" x14ac:dyDescent="0.6">
      <c r="A27" s="98"/>
      <c r="B27" s="98"/>
      <c r="C27" s="25">
        <f>IFERROR(VLOOKUP(C26,sections!$I$1:$L$12,2,FALSE),"")</f>
        <v>0</v>
      </c>
      <c r="D27" s="33">
        <f>IFERROR(VLOOKUP(D26,sections!$I$1:$L$12,2,FALSE),"")</f>
        <v>8.31</v>
      </c>
      <c r="E27" s="34">
        <f>IFERROR(VLOOKUP(E26,sections!$I$1:$L$12,2,FALSE),"")</f>
        <v>8.1999999999999993</v>
      </c>
      <c r="F27" s="34">
        <f>IFERROR(VLOOKUP(F26,sections!$I$1:$L$12,2,FALSE),"")</f>
        <v>8.31</v>
      </c>
      <c r="G27" s="33">
        <f>IFERROR(VLOOKUP(G26,sections!$I$1:$L$12,2,FALSE),"")</f>
        <v>8.1</v>
      </c>
      <c r="H27" s="26">
        <f>IF(SUM(C27:G27)&gt;0,SUM(C27:G27),0.1)</f>
        <v>32.92</v>
      </c>
      <c r="I27" s="27">
        <v>57</v>
      </c>
      <c r="K27" s="1">
        <f>RANK(H27,H$3:H$294,0)</f>
        <v>34</v>
      </c>
      <c r="M27" s="1" t="str">
        <f>B26</f>
        <v>WCC Lisa Murphy</v>
      </c>
      <c r="N27" s="28">
        <f>IFERROR(H27+I27,"")</f>
        <v>89.92</v>
      </c>
    </row>
    <row r="28" spans="1:14" ht="12.75" customHeight="1" x14ac:dyDescent="0.35">
      <c r="N28" s="28"/>
    </row>
    <row r="29" spans="1:14" ht="12.75" customHeight="1" x14ac:dyDescent="0.7">
      <c r="A29" s="17" t="s">
        <v>433</v>
      </c>
      <c r="B29" s="18"/>
      <c r="C29" s="35">
        <v>1</v>
      </c>
      <c r="D29" s="35">
        <v>2</v>
      </c>
      <c r="E29" s="35">
        <v>3</v>
      </c>
      <c r="F29" s="35">
        <v>4</v>
      </c>
      <c r="G29" s="35">
        <v>5</v>
      </c>
      <c r="H29" s="20" t="s">
        <v>431</v>
      </c>
      <c r="I29" s="21"/>
      <c r="N29" s="28" t="str">
        <f>IFERROR(H29+I29,"")</f>
        <v/>
      </c>
    </row>
    <row r="30" spans="1:14" ht="12.75" customHeight="1" x14ac:dyDescent="0.4">
      <c r="A30" s="111">
        <v>1</v>
      </c>
      <c r="B30" s="110" t="str">
        <f>sections!F3</f>
        <v>SWA Kimberley Cullen</v>
      </c>
      <c r="C30" s="22" t="s">
        <v>146</v>
      </c>
      <c r="D30" s="22" t="s">
        <v>139</v>
      </c>
      <c r="E30" s="22" t="s">
        <v>144</v>
      </c>
      <c r="F30" s="22" t="s">
        <v>139</v>
      </c>
      <c r="G30" s="22" t="s">
        <v>144</v>
      </c>
      <c r="H30" s="23"/>
      <c r="I30" s="24"/>
      <c r="N30" s="28"/>
    </row>
    <row r="31" spans="1:14" ht="12.75" customHeight="1" x14ac:dyDescent="0.6">
      <c r="A31" s="98"/>
      <c r="B31" s="98"/>
      <c r="C31" s="25">
        <f>IFERROR(VLOOKUP(C30,sections!$I$1:$L$12,2,FALSE),"")</f>
        <v>8.1</v>
      </c>
      <c r="D31" s="25">
        <f>IFERROR(VLOOKUP(D30,sections!$I$1:$L$12,2,FALSE),"")</f>
        <v>8.31</v>
      </c>
      <c r="E31" s="25">
        <f>IFERROR(VLOOKUP(E30,sections!$I$1:$L$12,2,FALSE),"")</f>
        <v>8.1999999999999993</v>
      </c>
      <c r="F31" s="25">
        <f>IFERROR(VLOOKUP(F30,sections!$I$1:$L$12,2,FALSE),"")</f>
        <v>8.31</v>
      </c>
      <c r="G31" s="25">
        <f>IFERROR(VLOOKUP(G30,sections!$I$1:$L$12,2,FALSE),"")</f>
        <v>8.1999999999999993</v>
      </c>
      <c r="H31" s="26">
        <f>IF(SUM(C31:G31)&gt;0,SUM(C31:G31),0.1)</f>
        <v>41.120000000000005</v>
      </c>
      <c r="I31" s="27">
        <v>99</v>
      </c>
      <c r="K31" s="1">
        <f>RANK(H31,H$3:H$294,0)</f>
        <v>13</v>
      </c>
      <c r="M31" s="1" t="str">
        <f>B30</f>
        <v>SWA Kimberley Cullen</v>
      </c>
      <c r="N31" s="28">
        <f>IFERROR(H31+I31,"")</f>
        <v>140.12</v>
      </c>
    </row>
    <row r="32" spans="1:14" ht="12.75" customHeight="1" x14ac:dyDescent="0.4">
      <c r="A32" s="111">
        <v>2</v>
      </c>
      <c r="B32" s="110" t="str">
        <f>sections!F4</f>
        <v>CAS Jackie Coleman</v>
      </c>
      <c r="C32" s="29" t="s">
        <v>145</v>
      </c>
      <c r="D32" s="30" t="s">
        <v>146</v>
      </c>
      <c r="E32" s="30" t="s">
        <v>144</v>
      </c>
      <c r="F32" s="29" t="s">
        <v>146</v>
      </c>
      <c r="G32" s="22" t="str">
        <f>IFERROR(VLOOKUP(G30,sections!$I$1:$L$12,4,FALSE),"")</f>
        <v>1-3</v>
      </c>
      <c r="H32" s="31"/>
      <c r="I32" s="32"/>
      <c r="N32" s="28"/>
    </row>
    <row r="33" spans="1:14" ht="12.75" customHeight="1" x14ac:dyDescent="0.6">
      <c r="A33" s="98"/>
      <c r="B33" s="98"/>
      <c r="C33" s="33">
        <f>IFERROR(VLOOKUP(C32,sections!$I$1:$L$12,2,FALSE),"")</f>
        <v>1.21</v>
      </c>
      <c r="D33" s="34">
        <f>IFERROR(VLOOKUP(D32,sections!$I$1:$L$12,2,FALSE),"")</f>
        <v>8.1</v>
      </c>
      <c r="E33" s="34">
        <f>IFERROR(VLOOKUP(E32,sections!$I$1:$L$12,2,FALSE),"")</f>
        <v>8.1999999999999993</v>
      </c>
      <c r="F33" s="33">
        <f>IFERROR(VLOOKUP(F32,sections!$I$1:$L$12,2,FALSE),"")</f>
        <v>8.1</v>
      </c>
      <c r="G33" s="25">
        <f>IFERROR(VLOOKUP(G32,sections!$I$1:$L$12,2,FALSE),"")</f>
        <v>1.21</v>
      </c>
      <c r="H33" s="26">
        <f>IF(SUM(C33:G33)&gt;0,SUM(C33:G33),0.1)</f>
        <v>26.82</v>
      </c>
      <c r="I33" s="27">
        <v>57</v>
      </c>
      <c r="K33" s="1">
        <f>RANK(H33,H$3:H$294,0)</f>
        <v>54</v>
      </c>
      <c r="M33" s="1" t="str">
        <f>B32</f>
        <v>CAS Jackie Coleman</v>
      </c>
      <c r="N33" s="28">
        <f>IFERROR(H33+I33,"")</f>
        <v>83.82</v>
      </c>
    </row>
    <row r="34" spans="1:14" ht="12.75" customHeight="1" x14ac:dyDescent="0.4">
      <c r="A34" s="111">
        <v>3</v>
      </c>
      <c r="B34" s="110" t="str">
        <f>sections!F5</f>
        <v>PAT Huia Kereopa</v>
      </c>
      <c r="C34" s="30" t="s">
        <v>140</v>
      </c>
      <c r="D34" s="30" t="str">
        <f>IFERROR(VLOOKUP(D32,sections!$I$1:$L$12,4,FALSE),"")</f>
        <v>2-3</v>
      </c>
      <c r="E34" s="29" t="s">
        <v>140</v>
      </c>
      <c r="F34" s="22" t="str">
        <f>IFERROR(VLOOKUP(F30,sections!$I$1:$L$12,4,FALSE),"")</f>
        <v>0-3</v>
      </c>
      <c r="G34" s="29" t="s">
        <v>145</v>
      </c>
      <c r="H34" s="31"/>
      <c r="I34" s="32"/>
      <c r="N34" s="28"/>
    </row>
    <row r="35" spans="1:14" ht="12.75" customHeight="1" x14ac:dyDescent="0.6">
      <c r="A35" s="98"/>
      <c r="B35" s="98"/>
      <c r="C35" s="34">
        <f>IFERROR(VLOOKUP(C34,sections!$I$1:$L$12,2,FALSE),"")</f>
        <v>0</v>
      </c>
      <c r="D35" s="34">
        <f>IFERROR(VLOOKUP(D34,sections!$I$1:$L$12,2,FALSE),"")</f>
        <v>2.5</v>
      </c>
      <c r="E35" s="33">
        <f>IFERROR(VLOOKUP(E34,sections!$I$1:$L$12,2,FALSE),"")</f>
        <v>0</v>
      </c>
      <c r="F35" s="25">
        <f>IFERROR(VLOOKUP(F34,sections!$I$1:$L$12,2,FALSE),"")</f>
        <v>0</v>
      </c>
      <c r="G35" s="33">
        <f>IFERROR(VLOOKUP(G34,sections!$I$1:$L$12,2,FALSE),"")</f>
        <v>1.21</v>
      </c>
      <c r="H35" s="26">
        <f>IF(SUM(C35:G35)&gt;0,SUM(C35:G35),0.1)</f>
        <v>3.71</v>
      </c>
      <c r="I35" s="27"/>
      <c r="K35" s="1">
        <f>RANK(H35,H$3:H$294,0)</f>
        <v>117</v>
      </c>
      <c r="M35" s="1" t="str">
        <f>B34</f>
        <v>PAT Huia Kereopa</v>
      </c>
      <c r="N35" s="28">
        <f>IFERROR(H35+I35,"")</f>
        <v>3.71</v>
      </c>
    </row>
    <row r="36" spans="1:14" ht="12.75" customHeight="1" x14ac:dyDescent="0.4">
      <c r="A36" s="111">
        <v>4</v>
      </c>
      <c r="B36" s="110" t="str">
        <f>sections!F6</f>
        <v>TGA Hannah Browning</v>
      </c>
      <c r="C36" s="30" t="str">
        <f>IFERROR(VLOOKUP(C34,sections!$I$1:$L$12,4,FALSE),"")</f>
        <v>3-0</v>
      </c>
      <c r="D36" s="29" t="s">
        <v>147</v>
      </c>
      <c r="E36" s="22" t="str">
        <f>IFERROR(VLOOKUP(E30,sections!$I$1:$L$12,4,FALSE),"")</f>
        <v>1-3</v>
      </c>
      <c r="F36" s="29" t="str">
        <f>IFERROR(VLOOKUP(F32,sections!$I$1:$L$12,4,FALSE),"")</f>
        <v>2-3</v>
      </c>
      <c r="G36" s="30" t="s">
        <v>147</v>
      </c>
      <c r="H36" s="31"/>
      <c r="I36" s="32"/>
      <c r="N36" s="28"/>
    </row>
    <row r="37" spans="1:14" ht="12.75" customHeight="1" x14ac:dyDescent="0.6">
      <c r="A37" s="112"/>
      <c r="B37" s="98"/>
      <c r="C37" s="34">
        <f>IFERROR(VLOOKUP(C36,sections!$I$1:$L$12,2,FALSE),"")</f>
        <v>8.31</v>
      </c>
      <c r="D37" s="33">
        <f>IFERROR(VLOOKUP(D36,sections!$I$1:$L$12,2,FALSE),"")</f>
        <v>2.5</v>
      </c>
      <c r="E37" s="25">
        <f>IFERROR(VLOOKUP(E36,sections!$I$1:$L$12,2,FALSE),"")</f>
        <v>1.21</v>
      </c>
      <c r="F37" s="33">
        <f>IFERROR(VLOOKUP(F36,sections!$I$1:$L$12,2,FALSE),"")</f>
        <v>2.5</v>
      </c>
      <c r="G37" s="34">
        <f>IFERROR(VLOOKUP(G36,sections!$I$1:$L$12,2,FALSE),"")</f>
        <v>2.5</v>
      </c>
      <c r="H37" s="26">
        <f>IF(SUM(C37:G37)&gt;0,SUM(C37:G37),0.1)</f>
        <v>17.02</v>
      </c>
      <c r="I37" s="27"/>
      <c r="K37" s="1">
        <f>RANK(H37,H$3:H$294,0)</f>
        <v>88</v>
      </c>
      <c r="M37" s="1" t="str">
        <f>B36</f>
        <v>TGA Hannah Browning</v>
      </c>
      <c r="N37" s="28">
        <f>IFERROR(H37+I37,"")</f>
        <v>17.02</v>
      </c>
    </row>
    <row r="38" spans="1:14" ht="12.75" customHeight="1" x14ac:dyDescent="0.4">
      <c r="A38" s="111">
        <v>5</v>
      </c>
      <c r="B38" s="110" t="str">
        <f>sections!F7</f>
        <v>GERSA Melissa Heavey</v>
      </c>
      <c r="C38" s="29" t="str">
        <f>IFERROR(VLOOKUP(C32,sections!$I$1:$L$12,4,FALSE),"")</f>
        <v>3-1</v>
      </c>
      <c r="D38" s="22" t="str">
        <f>IFERROR(VLOOKUP(D30,sections!$I$1:$L$12,4,FALSE),"")</f>
        <v>0-3</v>
      </c>
      <c r="E38" s="29" t="str">
        <f>IFERROR(VLOOKUP(E34,sections!$I$1:$L$12,4,FALSE),"")</f>
        <v>3-0</v>
      </c>
      <c r="F38" s="30" t="s">
        <v>144</v>
      </c>
      <c r="G38" s="30" t="str">
        <f>IFERROR(VLOOKUP(G36,sections!$I$1:$L$12,4,FALSE),"")</f>
        <v>3-2</v>
      </c>
      <c r="H38" s="31"/>
      <c r="I38" s="32"/>
      <c r="N38" s="28"/>
    </row>
    <row r="39" spans="1:14" ht="12.75" customHeight="1" x14ac:dyDescent="0.6">
      <c r="A39" s="98"/>
      <c r="B39" s="98"/>
      <c r="C39" s="33">
        <f>IFERROR(VLOOKUP(C38,sections!$I$1:$L$12,2,FALSE),"")</f>
        <v>8.1999999999999993</v>
      </c>
      <c r="D39" s="25">
        <f>IFERROR(VLOOKUP(D38,sections!$I$1:$L$12,2,FALSE),"")</f>
        <v>0</v>
      </c>
      <c r="E39" s="33">
        <f>IFERROR(VLOOKUP(E38,sections!$I$1:$L$12,2,FALSE),"")</f>
        <v>8.31</v>
      </c>
      <c r="F39" s="34">
        <f>IFERROR(VLOOKUP(F38,sections!$I$1:$L$12,2,FALSE),"")</f>
        <v>8.1999999999999993</v>
      </c>
      <c r="G39" s="34">
        <f>IFERROR(VLOOKUP(G38,sections!$I$1:$L$12,2,FALSE),"")</f>
        <v>8.1</v>
      </c>
      <c r="H39" s="26">
        <f>IF(SUM(C39:G39)&gt;0,SUM(C39:G39),0.1)</f>
        <v>32.809999999999995</v>
      </c>
      <c r="I39" s="27">
        <v>57</v>
      </c>
      <c r="K39" s="1">
        <f>RANK(H39,H$3:H$294,0)</f>
        <v>38</v>
      </c>
      <c r="M39" s="1" t="str">
        <f>B38</f>
        <v>GERSA Melissa Heavey</v>
      </c>
      <c r="N39" s="28">
        <f>IFERROR(H39+I39,"")</f>
        <v>89.81</v>
      </c>
    </row>
    <row r="40" spans="1:14" ht="12.75" customHeight="1" x14ac:dyDescent="0.4">
      <c r="A40" s="111">
        <v>6</v>
      </c>
      <c r="B40" s="110" t="str">
        <f>sections!F8</f>
        <v>NPL Christine Berbine Carmine</v>
      </c>
      <c r="C40" s="22" t="str">
        <f>IFERROR(VLOOKUP(C30,sections!$I$1:$L$12,4,FALSE),"")</f>
        <v>2-3</v>
      </c>
      <c r="D40" s="29" t="str">
        <f>IFERROR(VLOOKUP(D36,sections!$I$1:$L$12,4,FALSE),"")</f>
        <v>3-2</v>
      </c>
      <c r="E40" s="30" t="str">
        <f>IFERROR(VLOOKUP(E32,sections!$I$1:$L$12,4,FALSE),"")</f>
        <v>1-3</v>
      </c>
      <c r="F40" s="30" t="str">
        <f>IFERROR(VLOOKUP(F38,sections!$I$1:$L$12,4,FALSE),"")</f>
        <v>1-3</v>
      </c>
      <c r="G40" s="29" t="str">
        <f>IFERROR(VLOOKUP(G34,sections!$I$1:$L$12,4,FALSE),"")</f>
        <v>3-1</v>
      </c>
      <c r="H40" s="31"/>
      <c r="I40" s="32"/>
      <c r="N40" s="28"/>
    </row>
    <row r="41" spans="1:14" ht="12.75" customHeight="1" x14ac:dyDescent="0.6">
      <c r="A41" s="98"/>
      <c r="B41" s="98"/>
      <c r="C41" s="25">
        <f>IFERROR(VLOOKUP(C40,sections!$I$1:$L$12,2,FALSE),"")</f>
        <v>2.5</v>
      </c>
      <c r="D41" s="33">
        <f>IFERROR(VLOOKUP(D40,sections!$I$1:$L$12,2,FALSE),"")</f>
        <v>8.1</v>
      </c>
      <c r="E41" s="34">
        <f>IFERROR(VLOOKUP(E40,sections!$I$1:$L$12,2,FALSE),"")</f>
        <v>1.21</v>
      </c>
      <c r="F41" s="34">
        <f>IFERROR(VLOOKUP(F40,sections!$I$1:$L$12,2,FALSE),"")</f>
        <v>1.21</v>
      </c>
      <c r="G41" s="33">
        <f>IFERROR(VLOOKUP(G40,sections!$I$1:$L$12,2,FALSE),"")</f>
        <v>8.1999999999999993</v>
      </c>
      <c r="H41" s="26">
        <f>IF(SUM(C41:G41)&gt;0,SUM(C41:G41),0.1)</f>
        <v>21.22</v>
      </c>
      <c r="I41" s="27"/>
      <c r="K41" s="1">
        <f>RANK(H41,H$3:H$294,0)</f>
        <v>70</v>
      </c>
      <c r="M41" s="1" t="str">
        <f>B40</f>
        <v>NPL Christine Berbine Carmine</v>
      </c>
      <c r="N41" s="28">
        <f>IFERROR(H41+I41,"")</f>
        <v>21.22</v>
      </c>
    </row>
    <row r="42" spans="1:14" ht="12.75" customHeight="1" x14ac:dyDescent="0.35">
      <c r="N42" s="28"/>
    </row>
    <row r="43" spans="1:14" ht="12.75" customHeight="1" x14ac:dyDescent="0.7">
      <c r="A43" s="17" t="s">
        <v>434</v>
      </c>
      <c r="B43" s="18"/>
      <c r="C43" s="35">
        <v>1</v>
      </c>
      <c r="D43" s="35">
        <v>2</v>
      </c>
      <c r="E43" s="35">
        <v>3</v>
      </c>
      <c r="F43" s="35">
        <v>4</v>
      </c>
      <c r="G43" s="35">
        <v>5</v>
      </c>
      <c r="H43" s="20" t="s">
        <v>431</v>
      </c>
      <c r="I43" s="21"/>
      <c r="N43" s="28"/>
    </row>
    <row r="44" spans="1:14" ht="12.75" customHeight="1" x14ac:dyDescent="0.4">
      <c r="A44" s="111">
        <v>1</v>
      </c>
      <c r="B44" s="110" t="str">
        <f>sections!B11</f>
        <v>WAI Gina Grimwood</v>
      </c>
      <c r="C44" s="22" t="s">
        <v>139</v>
      </c>
      <c r="D44" s="22" t="s">
        <v>139</v>
      </c>
      <c r="E44" s="22" t="s">
        <v>139</v>
      </c>
      <c r="F44" s="22" t="s">
        <v>146</v>
      </c>
      <c r="G44" s="22" t="s">
        <v>146</v>
      </c>
      <c r="H44" s="23"/>
      <c r="I44" s="24"/>
      <c r="N44" s="28"/>
    </row>
    <row r="45" spans="1:14" ht="12.75" customHeight="1" x14ac:dyDescent="0.6">
      <c r="A45" s="98"/>
      <c r="B45" s="98"/>
      <c r="C45" s="25">
        <f>IFERROR(VLOOKUP(C44,sections!$I$1:$L$12,2,FALSE),"")</f>
        <v>8.31</v>
      </c>
      <c r="D45" s="25">
        <f>IFERROR(VLOOKUP(D44,sections!$I$1:$L$12,2,FALSE),"")</f>
        <v>8.31</v>
      </c>
      <c r="E45" s="25">
        <f>IFERROR(VLOOKUP(E44,sections!$I$1:$L$12,2,FALSE),"")</f>
        <v>8.31</v>
      </c>
      <c r="F45" s="25">
        <f>IFERROR(VLOOKUP(F44,sections!$I$1:$L$12,2,FALSE),"")</f>
        <v>8.1</v>
      </c>
      <c r="G45" s="25">
        <f>IFERROR(VLOOKUP(G44,sections!$I$1:$L$12,2,FALSE),"")</f>
        <v>8.1</v>
      </c>
      <c r="H45" s="26">
        <f>IF(SUM(C45:G45)&gt;0,SUM(C45:G45),0.1)</f>
        <v>41.13</v>
      </c>
      <c r="I45" s="27">
        <v>99</v>
      </c>
      <c r="K45" s="1">
        <f>RANK(H45,H$3:H$294,0)</f>
        <v>10</v>
      </c>
      <c r="M45" s="1" t="str">
        <f>B44</f>
        <v>WAI Gina Grimwood</v>
      </c>
      <c r="N45" s="28">
        <f>IFERROR(H45+I45,"")</f>
        <v>140.13</v>
      </c>
    </row>
    <row r="46" spans="1:14" ht="12.75" customHeight="1" x14ac:dyDescent="0.4">
      <c r="A46" s="111">
        <v>2</v>
      </c>
      <c r="B46" s="110" t="str">
        <f>sections!B12</f>
        <v>MAN Rita Toamau</v>
      </c>
      <c r="C46" s="29" t="s">
        <v>139</v>
      </c>
      <c r="D46" s="30" t="s">
        <v>147</v>
      </c>
      <c r="E46" s="30" t="s">
        <v>144</v>
      </c>
      <c r="F46" s="29" t="s">
        <v>144</v>
      </c>
      <c r="G46" s="22" t="str">
        <f>IFERROR(VLOOKUP(G44,sections!$I$1:$L$12,4,FALSE),"")</f>
        <v>2-3</v>
      </c>
      <c r="H46" s="31"/>
      <c r="I46" s="32"/>
      <c r="N46" s="28"/>
    </row>
    <row r="47" spans="1:14" ht="12.75" customHeight="1" x14ac:dyDescent="0.6">
      <c r="A47" s="98"/>
      <c r="B47" s="98"/>
      <c r="C47" s="33">
        <f>IFERROR(VLOOKUP(C46,sections!$I$1:$L$12,2,FALSE),"")</f>
        <v>8.31</v>
      </c>
      <c r="D47" s="34">
        <f>IFERROR(VLOOKUP(D46,sections!$I$1:$L$12,2,FALSE),"")</f>
        <v>2.5</v>
      </c>
      <c r="E47" s="34">
        <f>IFERROR(VLOOKUP(E46,sections!$I$1:$L$12,2,FALSE),"")</f>
        <v>8.1999999999999993</v>
      </c>
      <c r="F47" s="33">
        <f>IFERROR(VLOOKUP(F46,sections!$I$1:$L$12,2,FALSE),"")</f>
        <v>8.1999999999999993</v>
      </c>
      <c r="G47" s="25">
        <f>IFERROR(VLOOKUP(G46,sections!$I$1:$L$12,2,FALSE),"")</f>
        <v>2.5</v>
      </c>
      <c r="H47" s="26">
        <f>IF(SUM(C47:G47)&gt;0,SUM(C47:G47),0.1)</f>
        <v>29.709999999999997</v>
      </c>
      <c r="I47" s="27">
        <v>57</v>
      </c>
      <c r="K47" s="1">
        <f>RANK(H47,H$3:H$294,0)</f>
        <v>41</v>
      </c>
      <c r="M47" s="1" t="str">
        <f>B46</f>
        <v>MAN Rita Toamau</v>
      </c>
      <c r="N47" s="28">
        <f>IFERROR(H47+I47,"")</f>
        <v>86.71</v>
      </c>
    </row>
    <row r="48" spans="1:14" ht="12.75" customHeight="1" x14ac:dyDescent="0.4">
      <c r="A48" s="111">
        <v>3</v>
      </c>
      <c r="B48" s="110" t="str">
        <f>sections!B13</f>
        <v>NOR Maureen Woods</v>
      </c>
      <c r="C48" s="30" t="s">
        <v>144</v>
      </c>
      <c r="D48" s="30" t="str">
        <f>IFERROR(VLOOKUP(D46,sections!$I$1:$L$12,4,FALSE),"")</f>
        <v>3-2</v>
      </c>
      <c r="E48" s="29" t="s">
        <v>139</v>
      </c>
      <c r="F48" s="22" t="str">
        <f>IFERROR(VLOOKUP(F44,sections!$I$1:$L$12,4,FALSE),"")</f>
        <v>2-3</v>
      </c>
      <c r="G48" s="29" t="s">
        <v>139</v>
      </c>
      <c r="H48" s="31"/>
      <c r="I48" s="32"/>
      <c r="N48" s="28"/>
    </row>
    <row r="49" spans="1:14" ht="12.75" customHeight="1" x14ac:dyDescent="0.6">
      <c r="A49" s="98"/>
      <c r="B49" s="98"/>
      <c r="C49" s="34">
        <f>IFERROR(VLOOKUP(C48,sections!$I$1:$L$12,2,FALSE),"")</f>
        <v>8.1999999999999993</v>
      </c>
      <c r="D49" s="34">
        <f>IFERROR(VLOOKUP(D48,sections!$I$1:$L$12,2,FALSE),"")</f>
        <v>8.1</v>
      </c>
      <c r="E49" s="33">
        <f>IFERROR(VLOOKUP(E48,sections!$I$1:$L$12,2,FALSE),"")</f>
        <v>8.31</v>
      </c>
      <c r="F49" s="25">
        <f>IFERROR(VLOOKUP(F48,sections!$I$1:$L$12,2,FALSE),"")</f>
        <v>2.5</v>
      </c>
      <c r="G49" s="33">
        <f>IFERROR(VLOOKUP(G48,sections!$I$1:$L$12,2,FALSE),"")</f>
        <v>8.31</v>
      </c>
      <c r="H49" s="26">
        <f>IF(SUM(C49:G49)&gt;0,SUM(C49:G49),0.1)</f>
        <v>35.42</v>
      </c>
      <c r="I49" s="27">
        <v>57</v>
      </c>
      <c r="K49" s="1">
        <f>RANK(H49,H$3:H$294,0)</f>
        <v>19</v>
      </c>
      <c r="M49" s="1" t="str">
        <f>B48</f>
        <v>NOR Maureen Woods</v>
      </c>
      <c r="N49" s="28">
        <f>IFERROR(H49+I49,"")</f>
        <v>92.42</v>
      </c>
    </row>
    <row r="50" spans="1:14" ht="12.75" customHeight="1" x14ac:dyDescent="0.4">
      <c r="A50" s="111">
        <v>4</v>
      </c>
      <c r="B50" s="110" t="str">
        <f>sections!B14</f>
        <v>TGA Annah Young</v>
      </c>
      <c r="C50" s="30" t="str">
        <f>IFERROR(VLOOKUP(C48,sections!$I$1:$L$12,4,FALSE),"")</f>
        <v>1-3</v>
      </c>
      <c r="D50" s="29" t="s">
        <v>144</v>
      </c>
      <c r="E50" s="22" t="str">
        <f>IFERROR(VLOOKUP(E44,sections!$I$1:$L$12,4,FALSE),"")</f>
        <v>0-3</v>
      </c>
      <c r="F50" s="29" t="str">
        <f>IFERROR(VLOOKUP(F46,sections!$I$1:$L$12,4,FALSE),"")</f>
        <v>1-3</v>
      </c>
      <c r="G50" s="30" t="s">
        <v>140</v>
      </c>
      <c r="H50" s="31"/>
      <c r="I50" s="32"/>
      <c r="N50" s="28"/>
    </row>
    <row r="51" spans="1:14" ht="12.75" customHeight="1" x14ac:dyDescent="0.6">
      <c r="A51" s="112"/>
      <c r="B51" s="98"/>
      <c r="C51" s="34">
        <f>IFERROR(VLOOKUP(C50,sections!$I$1:$L$12,2,FALSE),"")</f>
        <v>1.21</v>
      </c>
      <c r="D51" s="33">
        <f>IFERROR(VLOOKUP(D50,sections!$I$1:$L$12,2,FALSE),"")</f>
        <v>8.1999999999999993</v>
      </c>
      <c r="E51" s="25">
        <f>IFERROR(VLOOKUP(E50,sections!$I$1:$L$12,2,FALSE),"")</f>
        <v>0</v>
      </c>
      <c r="F51" s="33">
        <f>IFERROR(VLOOKUP(F50,sections!$I$1:$L$12,2,FALSE),"")</f>
        <v>1.21</v>
      </c>
      <c r="G51" s="34">
        <f>IFERROR(VLOOKUP(G50,sections!$I$1:$L$12,2,FALSE),"")</f>
        <v>0</v>
      </c>
      <c r="H51" s="26">
        <f>IF(SUM(C51:G51)&gt;0,SUM(C51:G51),0.1)</f>
        <v>10.620000000000001</v>
      </c>
      <c r="I51" s="27"/>
      <c r="K51" s="1">
        <f>RANK(H51,H$3:H$294,0)</f>
        <v>104</v>
      </c>
      <c r="M51" s="1" t="str">
        <f>B50</f>
        <v>TGA Annah Young</v>
      </c>
      <c r="N51" s="28">
        <f>IFERROR(H51+I51,"")</f>
        <v>10.620000000000001</v>
      </c>
    </row>
    <row r="52" spans="1:14" ht="12.75" customHeight="1" x14ac:dyDescent="0.4">
      <c r="A52" s="111">
        <v>5</v>
      </c>
      <c r="B52" s="110" t="str">
        <f>sections!B15</f>
        <v>PAT Janice Whiteside</v>
      </c>
      <c r="C52" s="29" t="str">
        <f>IFERROR(VLOOKUP(C46,sections!$I$1:$L$12,4,FALSE),"")</f>
        <v>0-3</v>
      </c>
      <c r="D52" s="22" t="str">
        <f>IFERROR(VLOOKUP(D44,sections!$I$1:$L$12,4,FALSE),"")</f>
        <v>0-3</v>
      </c>
      <c r="E52" s="29" t="str">
        <f>IFERROR(VLOOKUP(E48,sections!$I$1:$L$12,4,FALSE),"")</f>
        <v>0-3</v>
      </c>
      <c r="F52" s="30" t="s">
        <v>145</v>
      </c>
      <c r="G52" s="30" t="str">
        <f>IFERROR(VLOOKUP(G50,sections!$I$1:$L$12,4,FALSE),"")</f>
        <v>3-0</v>
      </c>
      <c r="H52" s="31"/>
      <c r="I52" s="32"/>
      <c r="N52" s="28"/>
    </row>
    <row r="53" spans="1:14" ht="12.75" customHeight="1" x14ac:dyDescent="0.6">
      <c r="A53" s="98"/>
      <c r="B53" s="98"/>
      <c r="C53" s="33">
        <f>IFERROR(VLOOKUP(C52,sections!$I$1:$L$12,2,FALSE),"")</f>
        <v>0</v>
      </c>
      <c r="D53" s="25">
        <f>IFERROR(VLOOKUP(D52,sections!$I$1:$L$12,2,FALSE),"")</f>
        <v>0</v>
      </c>
      <c r="E53" s="33">
        <f>IFERROR(VLOOKUP(E52,sections!$I$1:$L$12,2,FALSE),"")</f>
        <v>0</v>
      </c>
      <c r="F53" s="34">
        <f>IFERROR(VLOOKUP(F52,sections!$I$1:$L$12,2,FALSE),"")</f>
        <v>1.21</v>
      </c>
      <c r="G53" s="34">
        <f>IFERROR(VLOOKUP(G52,sections!$I$1:$L$12,2,FALSE),"")</f>
        <v>8.31</v>
      </c>
      <c r="H53" s="26">
        <f>IF(SUM(C53:G53)&gt;0,SUM(C53:G53),0.1)</f>
        <v>9.52</v>
      </c>
      <c r="I53" s="27"/>
      <c r="K53" s="1">
        <f>RANK(H53,H$3:H$294,0)</f>
        <v>107</v>
      </c>
      <c r="M53" s="1" t="str">
        <f>B52</f>
        <v>PAT Janice Whiteside</v>
      </c>
      <c r="N53" s="28">
        <f>IFERROR(H53+I53,"")</f>
        <v>9.52</v>
      </c>
    </row>
    <row r="54" spans="1:14" ht="12.75" customHeight="1" x14ac:dyDescent="0.4">
      <c r="A54" s="111">
        <v>6</v>
      </c>
      <c r="B54" s="110" t="str">
        <f>sections!B16</f>
        <v>WCC Katrina Tahana</v>
      </c>
      <c r="C54" s="22" t="str">
        <f>IFERROR(VLOOKUP(C44,sections!$I$1:$L$12,4,FALSE),"")</f>
        <v>0-3</v>
      </c>
      <c r="D54" s="29" t="str">
        <f>IFERROR(VLOOKUP(D50,sections!$I$1:$L$12,4,FALSE),"")</f>
        <v>1-3</v>
      </c>
      <c r="E54" s="30" t="str">
        <f>IFERROR(VLOOKUP(E46,sections!$I$1:$L$12,4,FALSE),"")</f>
        <v>1-3</v>
      </c>
      <c r="F54" s="30" t="str">
        <f>IFERROR(VLOOKUP(F52,sections!$I$1:$L$12,4,FALSE),"")</f>
        <v>3-1</v>
      </c>
      <c r="G54" s="29" t="str">
        <f>IFERROR(VLOOKUP(G48,sections!$I$1:$L$12,4,FALSE),"")</f>
        <v>0-3</v>
      </c>
      <c r="H54" s="31"/>
      <c r="I54" s="32"/>
      <c r="N54" s="28"/>
    </row>
    <row r="55" spans="1:14" ht="12.75" customHeight="1" x14ac:dyDescent="0.6">
      <c r="A55" s="98"/>
      <c r="B55" s="98"/>
      <c r="C55" s="25">
        <f>IFERROR(VLOOKUP(C54,sections!$I$1:$L$12,2,FALSE),"")</f>
        <v>0</v>
      </c>
      <c r="D55" s="33">
        <f>IFERROR(VLOOKUP(D54,sections!$I$1:$L$12,2,FALSE),"")</f>
        <v>1.21</v>
      </c>
      <c r="E55" s="34">
        <f>IFERROR(VLOOKUP(E54,sections!$I$1:$L$12,2,FALSE),"")</f>
        <v>1.21</v>
      </c>
      <c r="F55" s="34">
        <f>IFERROR(VLOOKUP(F54,sections!$I$1:$L$12,2,FALSE),"")</f>
        <v>8.1999999999999993</v>
      </c>
      <c r="G55" s="33">
        <f>IFERROR(VLOOKUP(G54,sections!$I$1:$L$12,2,FALSE),"")</f>
        <v>0</v>
      </c>
      <c r="H55" s="26">
        <f>IF(SUM(C55:G55)&gt;0,SUM(C55:G55),0.1)</f>
        <v>10.62</v>
      </c>
      <c r="I55" s="27"/>
      <c r="K55" s="1">
        <f>RANK(H55,H$3:H$294,0)</f>
        <v>105</v>
      </c>
      <c r="M55" s="1" t="str">
        <f>B54</f>
        <v>WCC Katrina Tahana</v>
      </c>
      <c r="N55" s="28">
        <f>IFERROR(H55+I55,"")</f>
        <v>10.62</v>
      </c>
    </row>
    <row r="56" spans="1:14" ht="12.75" customHeight="1" x14ac:dyDescent="0.35">
      <c r="N56" s="28"/>
    </row>
    <row r="57" spans="1:14" ht="12.75" customHeight="1" x14ac:dyDescent="0.7">
      <c r="A57" s="17" t="s">
        <v>435</v>
      </c>
      <c r="B57" s="18"/>
      <c r="C57" s="35">
        <v>1</v>
      </c>
      <c r="D57" s="35">
        <v>2</v>
      </c>
      <c r="E57" s="35">
        <v>3</v>
      </c>
      <c r="F57" s="35">
        <v>4</v>
      </c>
      <c r="G57" s="35">
        <v>5</v>
      </c>
      <c r="H57" s="20" t="s">
        <v>431</v>
      </c>
      <c r="I57" s="21"/>
      <c r="N57" s="28"/>
    </row>
    <row r="58" spans="1:14" ht="12.75" customHeight="1" x14ac:dyDescent="0.4">
      <c r="A58" s="111">
        <v>1</v>
      </c>
      <c r="B58" s="110" t="str">
        <f>sections!D11</f>
        <v>SWA Temple Geayley</v>
      </c>
      <c r="C58" s="22" t="s">
        <v>139</v>
      </c>
      <c r="D58" s="22" t="s">
        <v>139</v>
      </c>
      <c r="E58" s="22" t="s">
        <v>139</v>
      </c>
      <c r="F58" s="22" t="s">
        <v>146</v>
      </c>
      <c r="G58" s="22" t="s">
        <v>139</v>
      </c>
      <c r="H58" s="23"/>
      <c r="I58" s="24"/>
      <c r="N58" s="28"/>
    </row>
    <row r="59" spans="1:14" ht="12.75" customHeight="1" x14ac:dyDescent="0.6">
      <c r="A59" s="98"/>
      <c r="B59" s="98"/>
      <c r="C59" s="25">
        <f>IFERROR(VLOOKUP(C58,sections!$I$1:$L$12,2,FALSE),"")</f>
        <v>8.31</v>
      </c>
      <c r="D59" s="25">
        <f>IFERROR(VLOOKUP(D58,sections!$I$1:$L$12,2,FALSE),"")</f>
        <v>8.31</v>
      </c>
      <c r="E59" s="25">
        <f>IFERROR(VLOOKUP(E58,sections!$I$1:$L$12,2,FALSE),"")</f>
        <v>8.31</v>
      </c>
      <c r="F59" s="25">
        <f>IFERROR(VLOOKUP(F58,sections!$I$1:$L$12,2,FALSE),"")</f>
        <v>8.1</v>
      </c>
      <c r="G59" s="25">
        <f>IFERROR(VLOOKUP(G58,sections!$I$1:$L$12,2,FALSE),"")</f>
        <v>8.31</v>
      </c>
      <c r="H59" s="26">
        <f>IF(SUM(C59:G59)&gt;0,SUM(C59:G59),0.1)</f>
        <v>41.34</v>
      </c>
      <c r="I59" s="27">
        <v>99</v>
      </c>
      <c r="K59" s="1">
        <f>RANK(H59,H$3:H$294,0)</f>
        <v>1</v>
      </c>
      <c r="M59" s="1" t="str">
        <f>B58</f>
        <v>SWA Temple Geayley</v>
      </c>
      <c r="N59" s="28">
        <f>IFERROR(H59+I59,"")</f>
        <v>140.34</v>
      </c>
    </row>
    <row r="60" spans="1:14" ht="12.75" customHeight="1" x14ac:dyDescent="0.4">
      <c r="A60" s="111">
        <v>2</v>
      </c>
      <c r="B60" s="110" t="str">
        <f>sections!D12</f>
        <v>GERSA Leilani Alderson</v>
      </c>
      <c r="C60" s="29" t="s">
        <v>144</v>
      </c>
      <c r="D60" s="30" t="s">
        <v>139</v>
      </c>
      <c r="E60" s="30" t="s">
        <v>144</v>
      </c>
      <c r="F60" s="29" t="s">
        <v>146</v>
      </c>
      <c r="G60" s="22" t="str">
        <f>IFERROR(VLOOKUP(G58,sections!$I$1:$L$12,4,FALSE),"")</f>
        <v>0-3</v>
      </c>
      <c r="H60" s="31"/>
      <c r="I60" s="32"/>
      <c r="N60" s="28"/>
    </row>
    <row r="61" spans="1:14" ht="12.75" customHeight="1" x14ac:dyDescent="0.6">
      <c r="A61" s="98"/>
      <c r="B61" s="98"/>
      <c r="C61" s="33">
        <f>IFERROR(VLOOKUP(C60,sections!$I$1:$L$12,2,FALSE),"")</f>
        <v>8.1999999999999993</v>
      </c>
      <c r="D61" s="34">
        <f>IFERROR(VLOOKUP(D60,sections!$I$1:$L$12,2,FALSE),"")</f>
        <v>8.31</v>
      </c>
      <c r="E61" s="34">
        <f>IFERROR(VLOOKUP(E60,sections!$I$1:$L$12,2,FALSE),"")</f>
        <v>8.1999999999999993</v>
      </c>
      <c r="F61" s="33">
        <f>IFERROR(VLOOKUP(F60,sections!$I$1:$L$12,2,FALSE),"")</f>
        <v>8.1</v>
      </c>
      <c r="G61" s="25">
        <f>IFERROR(VLOOKUP(G60,sections!$I$1:$L$12,2,FALSE),"")</f>
        <v>0</v>
      </c>
      <c r="H61" s="26">
        <f>IF(SUM(C61:G61)&gt;0,SUM(C61:G61),0.1)</f>
        <v>32.809999999999995</v>
      </c>
      <c r="I61" s="27">
        <v>57</v>
      </c>
      <c r="K61" s="1">
        <f>RANK(H61,H$3:H$294,0)</f>
        <v>38</v>
      </c>
      <c r="M61" s="1" t="str">
        <f>B60</f>
        <v>GERSA Leilani Alderson</v>
      </c>
      <c r="N61" s="28">
        <f>IFERROR(H61+I61,"")</f>
        <v>89.81</v>
      </c>
    </row>
    <row r="62" spans="1:14" ht="12.75" customHeight="1" x14ac:dyDescent="0.4">
      <c r="A62" s="111">
        <v>3</v>
      </c>
      <c r="B62" s="110" t="str">
        <f>sections!D13</f>
        <v>OTA Lani Pakieto</v>
      </c>
      <c r="C62" s="30" t="s">
        <v>140</v>
      </c>
      <c r="D62" s="30" t="str">
        <f>IFERROR(VLOOKUP(D60,sections!$I$1:$L$12,4,FALSE),"")</f>
        <v>0-3</v>
      </c>
      <c r="E62" s="29" t="s">
        <v>140</v>
      </c>
      <c r="F62" s="22" t="str">
        <f>IFERROR(VLOOKUP(F58,sections!$I$1:$L$12,4,FALSE),"")</f>
        <v>2-3</v>
      </c>
      <c r="G62" s="29" t="s">
        <v>139</v>
      </c>
      <c r="H62" s="31"/>
      <c r="I62" s="32"/>
      <c r="N62" s="28"/>
    </row>
    <row r="63" spans="1:14" ht="12.75" customHeight="1" x14ac:dyDescent="0.6">
      <c r="A63" s="98"/>
      <c r="B63" s="98"/>
      <c r="C63" s="34">
        <f>IFERROR(VLOOKUP(C62,sections!$I$1:$L$12,2,FALSE),"")</f>
        <v>0</v>
      </c>
      <c r="D63" s="34">
        <f>IFERROR(VLOOKUP(D62,sections!$I$1:$L$12,2,FALSE),"")</f>
        <v>0</v>
      </c>
      <c r="E63" s="33">
        <f>IFERROR(VLOOKUP(E62,sections!$I$1:$L$12,2,FALSE),"")</f>
        <v>0</v>
      </c>
      <c r="F63" s="25">
        <f>IFERROR(VLOOKUP(F62,sections!$I$1:$L$12,2,FALSE),"")</f>
        <v>2.5</v>
      </c>
      <c r="G63" s="33">
        <f>IFERROR(VLOOKUP(G62,sections!$I$1:$L$12,2,FALSE),"")</f>
        <v>8.31</v>
      </c>
      <c r="H63" s="26">
        <f>IF(SUM(C63:G63)&gt;0,SUM(C63:G63),0.1)</f>
        <v>10.81</v>
      </c>
      <c r="I63" s="27"/>
      <c r="K63" s="1">
        <f>RANK(H63,H$3:H$294,0)</f>
        <v>102</v>
      </c>
      <c r="M63" s="1" t="str">
        <f>B62</f>
        <v>OTA Lani Pakieto</v>
      </c>
      <c r="N63" s="28">
        <f>IFERROR(H63+I63,"")</f>
        <v>10.81</v>
      </c>
    </row>
    <row r="64" spans="1:14" ht="12.75" customHeight="1" x14ac:dyDescent="0.4">
      <c r="A64" s="111">
        <v>4</v>
      </c>
      <c r="B64" s="110" t="str">
        <f>sections!D14</f>
        <v>TGA Lil Saunders</v>
      </c>
      <c r="C64" s="30" t="str">
        <f>IFERROR(VLOOKUP(C62,sections!$I$1:$L$12,4,FALSE),"")</f>
        <v>3-0</v>
      </c>
      <c r="D64" s="29" t="s">
        <v>144</v>
      </c>
      <c r="E64" s="22" t="str">
        <f>IFERROR(VLOOKUP(E58,sections!$I$1:$L$12,4,FALSE),"")</f>
        <v>0-3</v>
      </c>
      <c r="F64" s="29" t="str">
        <f>IFERROR(VLOOKUP(F60,sections!$I$1:$L$12,4,FALSE),"")</f>
        <v>2-3</v>
      </c>
      <c r="G64" s="30" t="s">
        <v>145</v>
      </c>
      <c r="H64" s="31"/>
      <c r="I64" s="32"/>
      <c r="N64" s="28"/>
    </row>
    <row r="65" spans="1:14" ht="12.75" customHeight="1" x14ac:dyDescent="0.6">
      <c r="A65" s="112"/>
      <c r="B65" s="98"/>
      <c r="C65" s="34">
        <f>IFERROR(VLOOKUP(C64,sections!$I$1:$L$12,2,FALSE),"")</f>
        <v>8.31</v>
      </c>
      <c r="D65" s="33">
        <f>IFERROR(VLOOKUP(D64,sections!$I$1:$L$12,2,FALSE),"")</f>
        <v>8.1999999999999993</v>
      </c>
      <c r="E65" s="25">
        <f>IFERROR(VLOOKUP(E64,sections!$I$1:$L$12,2,FALSE),"")</f>
        <v>0</v>
      </c>
      <c r="F65" s="33">
        <f>IFERROR(VLOOKUP(F64,sections!$I$1:$L$12,2,FALSE),"")</f>
        <v>2.5</v>
      </c>
      <c r="G65" s="34">
        <f>IFERROR(VLOOKUP(G64,sections!$I$1:$L$12,2,FALSE),"")</f>
        <v>1.21</v>
      </c>
      <c r="H65" s="26">
        <f>IF(SUM(C65:G65)&gt;0,SUM(C65:G65),0.1)</f>
        <v>20.22</v>
      </c>
      <c r="I65" s="27"/>
      <c r="K65" s="1">
        <f>RANK(H65,H$3:H$294,0)</f>
        <v>73</v>
      </c>
      <c r="M65" s="1" t="str">
        <f>B64</f>
        <v>TGA Lil Saunders</v>
      </c>
      <c r="N65" s="28">
        <f>IFERROR(H65+I65,"")</f>
        <v>20.22</v>
      </c>
    </row>
    <row r="66" spans="1:14" ht="12.75" customHeight="1" x14ac:dyDescent="0.4">
      <c r="A66" s="111">
        <v>5</v>
      </c>
      <c r="B66" s="110" t="str">
        <f>sections!D15</f>
        <v>MNU Karen Amiria</v>
      </c>
      <c r="C66" s="29" t="str">
        <f>IFERROR(VLOOKUP(C60,sections!$I$1:$L$12,4,FALSE),"")</f>
        <v>1-3</v>
      </c>
      <c r="D66" s="22" t="str">
        <f>IFERROR(VLOOKUP(D58,sections!$I$1:$L$12,4,FALSE),"")</f>
        <v>0-3</v>
      </c>
      <c r="E66" s="29" t="str">
        <f>IFERROR(VLOOKUP(E62,sections!$I$1:$L$12,4,FALSE),"")</f>
        <v>3-0</v>
      </c>
      <c r="F66" s="30" t="s">
        <v>139</v>
      </c>
      <c r="G66" s="30" t="str">
        <f>IFERROR(VLOOKUP(G64,sections!$I$1:$L$12,4,FALSE),"")</f>
        <v>3-1</v>
      </c>
      <c r="H66" s="31"/>
      <c r="I66" s="32"/>
      <c r="N66" s="28"/>
    </row>
    <row r="67" spans="1:14" ht="12.75" customHeight="1" x14ac:dyDescent="0.6">
      <c r="A67" s="98"/>
      <c r="B67" s="98"/>
      <c r="C67" s="33">
        <f>IFERROR(VLOOKUP(C66,sections!$I$1:$L$12,2,FALSE),"")</f>
        <v>1.21</v>
      </c>
      <c r="D67" s="25">
        <f>IFERROR(VLOOKUP(D66,sections!$I$1:$L$12,2,FALSE),"")</f>
        <v>0</v>
      </c>
      <c r="E67" s="33">
        <f>IFERROR(VLOOKUP(E66,sections!$I$1:$L$12,2,FALSE),"")</f>
        <v>8.31</v>
      </c>
      <c r="F67" s="34">
        <f>IFERROR(VLOOKUP(F66,sections!$I$1:$L$12,2,FALSE),"")</f>
        <v>8.31</v>
      </c>
      <c r="G67" s="34">
        <f>IFERROR(VLOOKUP(G66,sections!$I$1:$L$12,2,FALSE),"")</f>
        <v>8.1999999999999993</v>
      </c>
      <c r="H67" s="26">
        <f>IF(SUM(C67:G67)&gt;0,SUM(C67:G67),0.1)</f>
        <v>26.029999999999998</v>
      </c>
      <c r="I67" s="27">
        <v>57</v>
      </c>
      <c r="K67" s="1">
        <f>RANK(H67,H$3:H$294,0)</f>
        <v>57</v>
      </c>
      <c r="M67" s="1" t="str">
        <f>B66</f>
        <v>MNU Karen Amiria</v>
      </c>
      <c r="N67" s="28">
        <f>IFERROR(H67+I67,"")</f>
        <v>83.03</v>
      </c>
    </row>
    <row r="68" spans="1:14" ht="12.75" customHeight="1" x14ac:dyDescent="0.4">
      <c r="A68" s="111">
        <v>6</v>
      </c>
      <c r="B68" s="110" t="str">
        <f>sections!D16</f>
        <v>MAN Ada Rawiri</v>
      </c>
      <c r="C68" s="22" t="str">
        <f>IFERROR(VLOOKUP(C58,sections!$I$1:$L$12,4,FALSE),"")</f>
        <v>0-3</v>
      </c>
      <c r="D68" s="29" t="str">
        <f>IFERROR(VLOOKUP(D64,sections!$I$1:$L$12,4,FALSE),"")</f>
        <v>1-3</v>
      </c>
      <c r="E68" s="30" t="str">
        <f>IFERROR(VLOOKUP(E60,sections!$I$1:$L$12,4,FALSE),"")</f>
        <v>1-3</v>
      </c>
      <c r="F68" s="30" t="str">
        <f>IFERROR(VLOOKUP(F66,sections!$I$1:$L$12,4,FALSE),"")</f>
        <v>0-3</v>
      </c>
      <c r="G68" s="29" t="str">
        <f>IFERROR(VLOOKUP(G62,sections!$I$1:$L$12,4,FALSE),"")</f>
        <v>0-3</v>
      </c>
      <c r="H68" s="31"/>
      <c r="I68" s="32"/>
      <c r="N68" s="28"/>
    </row>
    <row r="69" spans="1:14" ht="12.75" customHeight="1" x14ac:dyDescent="0.6">
      <c r="A69" s="98"/>
      <c r="B69" s="98"/>
      <c r="C69" s="25">
        <f>IFERROR(VLOOKUP(C68,sections!$I$1:$L$12,2,FALSE),"")</f>
        <v>0</v>
      </c>
      <c r="D69" s="33">
        <f>IFERROR(VLOOKUP(D68,sections!$I$1:$L$12,2,FALSE),"")</f>
        <v>1.21</v>
      </c>
      <c r="E69" s="34">
        <f>IFERROR(VLOOKUP(E68,sections!$I$1:$L$12,2,FALSE),"")</f>
        <v>1.21</v>
      </c>
      <c r="F69" s="34">
        <f>IFERROR(VLOOKUP(F68,sections!$I$1:$L$12,2,FALSE),"")</f>
        <v>0</v>
      </c>
      <c r="G69" s="33">
        <f>IFERROR(VLOOKUP(G68,sections!$I$1:$L$12,2,FALSE),"")</f>
        <v>0</v>
      </c>
      <c r="H69" s="26">
        <f>IF(SUM(C69:G69)&gt;0,SUM(C69:G69),0.1)</f>
        <v>2.42</v>
      </c>
      <c r="I69" s="27"/>
      <c r="K69" s="1">
        <f>RANK(H69,H$3:H$294,0)</f>
        <v>123</v>
      </c>
      <c r="M69" s="1" t="str">
        <f>B68</f>
        <v>MAN Ada Rawiri</v>
      </c>
      <c r="N69" s="28">
        <f>IFERROR(H69+I69,"")</f>
        <v>2.42</v>
      </c>
    </row>
    <row r="70" spans="1:14" ht="12.75" customHeight="1" x14ac:dyDescent="0.35">
      <c r="N70" s="28"/>
    </row>
    <row r="71" spans="1:14" ht="12.75" customHeight="1" x14ac:dyDescent="0.7">
      <c r="A71" s="17" t="s">
        <v>436</v>
      </c>
      <c r="B71" s="18"/>
      <c r="C71" s="35">
        <v>1</v>
      </c>
      <c r="D71" s="35">
        <v>2</v>
      </c>
      <c r="E71" s="35">
        <v>3</v>
      </c>
      <c r="F71" s="35">
        <v>4</v>
      </c>
      <c r="G71" s="35">
        <v>5</v>
      </c>
      <c r="H71" s="20" t="s">
        <v>431</v>
      </c>
      <c r="I71" s="21"/>
      <c r="N71" s="28"/>
    </row>
    <row r="72" spans="1:14" ht="12.75" customHeight="1" x14ac:dyDescent="0.4">
      <c r="A72" s="111">
        <v>1</v>
      </c>
      <c r="B72" s="110" t="str">
        <f>sections!F11</f>
        <v>NPL Agnes Kimura</v>
      </c>
      <c r="C72" s="22" t="s">
        <v>144</v>
      </c>
      <c r="D72" s="22" t="s">
        <v>144</v>
      </c>
      <c r="E72" s="22" t="s">
        <v>139</v>
      </c>
      <c r="F72" s="22" t="s">
        <v>146</v>
      </c>
      <c r="G72" s="22" t="s">
        <v>139</v>
      </c>
      <c r="H72" s="23"/>
      <c r="I72" s="24"/>
      <c r="N72" s="28"/>
    </row>
    <row r="73" spans="1:14" ht="12.75" customHeight="1" x14ac:dyDescent="0.6">
      <c r="A73" s="98"/>
      <c r="B73" s="98"/>
      <c r="C73" s="25">
        <f>IFERROR(VLOOKUP(C72,sections!$I$1:$L$12,2,FALSE),"")</f>
        <v>8.1999999999999993</v>
      </c>
      <c r="D73" s="25">
        <f>IFERROR(VLOOKUP(D72,sections!$I$1:$L$12,2,FALSE),"")</f>
        <v>8.1999999999999993</v>
      </c>
      <c r="E73" s="25">
        <f>IFERROR(VLOOKUP(E72,sections!$I$1:$L$12,2,FALSE),"")</f>
        <v>8.31</v>
      </c>
      <c r="F73" s="25">
        <f>IFERROR(VLOOKUP(F72,sections!$I$1:$L$12,2,FALSE),"")</f>
        <v>8.1</v>
      </c>
      <c r="G73" s="25">
        <f>IFERROR(VLOOKUP(G72,sections!$I$1:$L$12,2,FALSE),"")</f>
        <v>8.31</v>
      </c>
      <c r="H73" s="26">
        <f>IF(SUM(C73:G73)&gt;0,SUM(C73:G73),0.1)</f>
        <v>41.120000000000005</v>
      </c>
      <c r="I73" s="27">
        <v>99</v>
      </c>
      <c r="K73" s="1">
        <f>RANK(H73,H$3:H$294,0)</f>
        <v>13</v>
      </c>
      <c r="M73" s="1" t="str">
        <f>B72</f>
        <v>NPL Agnes Kimura</v>
      </c>
      <c r="N73" s="28">
        <f>IFERROR(H73+I73,"")</f>
        <v>140.12</v>
      </c>
    </row>
    <row r="74" spans="1:14" ht="12.75" customHeight="1" x14ac:dyDescent="0.4">
      <c r="A74" s="111">
        <v>2</v>
      </c>
      <c r="B74" s="110" t="str">
        <f>sections!F12</f>
        <v>GERSA Gaylene Bullmore Aull</v>
      </c>
      <c r="C74" s="29" t="s">
        <v>144</v>
      </c>
      <c r="D74" s="30" t="s">
        <v>144</v>
      </c>
      <c r="E74" s="30" t="s">
        <v>146</v>
      </c>
      <c r="F74" s="29" t="s">
        <v>139</v>
      </c>
      <c r="G74" s="22" t="str">
        <f>IFERROR(VLOOKUP(G72,sections!$I$1:$L$12,4,FALSE),"")</f>
        <v>0-3</v>
      </c>
      <c r="H74" s="31"/>
      <c r="I74" s="32"/>
      <c r="N74" s="28"/>
    </row>
    <row r="75" spans="1:14" ht="12.75" customHeight="1" x14ac:dyDescent="0.6">
      <c r="A75" s="98"/>
      <c r="B75" s="98"/>
      <c r="C75" s="33">
        <f>IFERROR(VLOOKUP(C74,sections!$I$1:$L$12,2,FALSE),"")</f>
        <v>8.1999999999999993</v>
      </c>
      <c r="D75" s="34">
        <f>IFERROR(VLOOKUP(D74,sections!$I$1:$L$12,2,FALSE),"")</f>
        <v>8.1999999999999993</v>
      </c>
      <c r="E75" s="34">
        <f>IFERROR(VLOOKUP(E74,sections!$I$1:$L$12,2,FALSE),"")</f>
        <v>8.1</v>
      </c>
      <c r="F75" s="33">
        <f>IFERROR(VLOOKUP(F74,sections!$I$1:$L$12,2,FALSE),"")</f>
        <v>8.31</v>
      </c>
      <c r="G75" s="25">
        <f>IFERROR(VLOOKUP(G74,sections!$I$1:$L$12,2,FALSE),"")</f>
        <v>0</v>
      </c>
      <c r="H75" s="26">
        <f>IF(SUM(C75:G75)&gt;0,SUM(C75:G75),0.1)</f>
        <v>32.81</v>
      </c>
      <c r="I75" s="27">
        <v>57</v>
      </c>
      <c r="K75" s="1">
        <f>RANK(H75,H$3:H$294,0)</f>
        <v>36</v>
      </c>
      <c r="M75" s="1" t="str">
        <f>B74</f>
        <v>GERSA Gaylene Bullmore Aull</v>
      </c>
      <c r="N75" s="28">
        <f>IFERROR(H75+I75,"")</f>
        <v>89.81</v>
      </c>
    </row>
    <row r="76" spans="1:14" ht="12.75" customHeight="1" x14ac:dyDescent="0.4">
      <c r="A76" s="111">
        <v>3</v>
      </c>
      <c r="B76" s="110" t="str">
        <f>sections!F13</f>
        <v>TGA Bubs Gray</v>
      </c>
      <c r="C76" s="30" t="s">
        <v>145</v>
      </c>
      <c r="D76" s="30" t="str">
        <f>IFERROR(VLOOKUP(D74,sections!$I$1:$L$12,4,FALSE),"")</f>
        <v>1-3</v>
      </c>
      <c r="E76" s="29" t="s">
        <v>146</v>
      </c>
      <c r="F76" s="22" t="str">
        <f>IFERROR(VLOOKUP(F72,sections!$I$1:$L$12,4,FALSE),"")</f>
        <v>2-3</v>
      </c>
      <c r="G76" s="29" t="s">
        <v>147</v>
      </c>
      <c r="H76" s="31"/>
      <c r="I76" s="32"/>
      <c r="N76" s="28"/>
    </row>
    <row r="77" spans="1:14" ht="12.75" customHeight="1" x14ac:dyDescent="0.6">
      <c r="A77" s="98"/>
      <c r="B77" s="98"/>
      <c r="C77" s="34">
        <f>IFERROR(VLOOKUP(C76,sections!$I$1:$L$12,2,FALSE),"")</f>
        <v>1.21</v>
      </c>
      <c r="D77" s="34">
        <f>IFERROR(VLOOKUP(D76,sections!$I$1:$L$12,2,FALSE),"")</f>
        <v>1.21</v>
      </c>
      <c r="E77" s="33">
        <f>IFERROR(VLOOKUP(E76,sections!$I$1:$L$12,2,FALSE),"")</f>
        <v>8.1</v>
      </c>
      <c r="F77" s="25">
        <f>IFERROR(VLOOKUP(F76,sections!$I$1:$L$12,2,FALSE),"")</f>
        <v>2.5</v>
      </c>
      <c r="G77" s="33">
        <f>IFERROR(VLOOKUP(G76,sections!$I$1:$L$12,2,FALSE),"")</f>
        <v>2.5</v>
      </c>
      <c r="H77" s="26">
        <f>IF(SUM(C77:G77)&gt;0,SUM(C77:G77),0.1)</f>
        <v>15.52</v>
      </c>
      <c r="I77" s="27"/>
      <c r="K77" s="1">
        <f>RANK(H77,H$3:H$294,0)</f>
        <v>91</v>
      </c>
      <c r="M77" s="1" t="str">
        <f>B76</f>
        <v>TGA Bubs Gray</v>
      </c>
      <c r="N77" s="28">
        <f>IFERROR(H77+I77,"")</f>
        <v>15.52</v>
      </c>
    </row>
    <row r="78" spans="1:14" ht="12.75" customHeight="1" x14ac:dyDescent="0.4">
      <c r="A78" s="111">
        <v>4</v>
      </c>
      <c r="B78" s="110" t="str">
        <f>sections!F14</f>
        <v>MAN GG Tahana</v>
      </c>
      <c r="C78" s="30" t="str">
        <f>IFERROR(VLOOKUP(C76,sections!$I$1:$L$12,4,FALSE),"")</f>
        <v>3-1</v>
      </c>
      <c r="D78" s="29" t="s">
        <v>140</v>
      </c>
      <c r="E78" s="22" t="str">
        <f>IFERROR(VLOOKUP(E72,sections!$I$1:$L$12,4,FALSE),"")</f>
        <v>0-3</v>
      </c>
      <c r="F78" s="29" t="str">
        <f>IFERROR(VLOOKUP(F74,sections!$I$1:$L$12,4,FALSE),"")</f>
        <v>0-3</v>
      </c>
      <c r="G78" s="30" t="s">
        <v>144</v>
      </c>
      <c r="H78" s="31"/>
      <c r="I78" s="32"/>
      <c r="N78" s="28"/>
    </row>
    <row r="79" spans="1:14" ht="12.75" customHeight="1" x14ac:dyDescent="0.6">
      <c r="A79" s="112"/>
      <c r="B79" s="98"/>
      <c r="C79" s="34">
        <f>IFERROR(VLOOKUP(C78,sections!$I$1:$L$12,2,FALSE),"")</f>
        <v>8.1999999999999993</v>
      </c>
      <c r="D79" s="33">
        <f>IFERROR(VLOOKUP(D78,sections!$I$1:$L$12,2,FALSE),"")</f>
        <v>0</v>
      </c>
      <c r="E79" s="25">
        <f>IFERROR(VLOOKUP(E78,sections!$I$1:$L$12,2,FALSE),"")</f>
        <v>0</v>
      </c>
      <c r="F79" s="33">
        <f>IFERROR(VLOOKUP(F78,sections!$I$1:$L$12,2,FALSE),"")</f>
        <v>0</v>
      </c>
      <c r="G79" s="34">
        <f>IFERROR(VLOOKUP(G78,sections!$I$1:$L$12,2,FALSE),"")</f>
        <v>8.1999999999999993</v>
      </c>
      <c r="H79" s="26">
        <f>IF(SUM(C79:G79)&gt;0,SUM(C79:G79),0.1)</f>
        <v>16.399999999999999</v>
      </c>
      <c r="I79" s="27"/>
      <c r="K79" s="1">
        <f>RANK(H79,H$3:H$294,0)</f>
        <v>89</v>
      </c>
      <c r="M79" s="1" t="str">
        <f>B78</f>
        <v>MAN GG Tahana</v>
      </c>
      <c r="N79" s="28">
        <f>IFERROR(H79+I79,"")</f>
        <v>16.399999999999999</v>
      </c>
    </row>
    <row r="80" spans="1:14" ht="12.75" customHeight="1" x14ac:dyDescent="0.4">
      <c r="A80" s="111">
        <v>5</v>
      </c>
      <c r="B80" s="110" t="str">
        <f>sections!F15</f>
        <v>ONE Liz Morunga</v>
      </c>
      <c r="C80" s="29" t="str">
        <f>IFERROR(VLOOKUP(C74,sections!$I$1:$L$12,4,FALSE),"")</f>
        <v>1-3</v>
      </c>
      <c r="D80" s="22" t="str">
        <f>IFERROR(VLOOKUP(D72,sections!$I$1:$L$12,4,FALSE),"")</f>
        <v>1-3</v>
      </c>
      <c r="E80" s="29" t="str">
        <f>IFERROR(VLOOKUP(E76,sections!$I$1:$L$12,4,FALSE),"")</f>
        <v>2-3</v>
      </c>
      <c r="F80" s="30" t="s">
        <v>140</v>
      </c>
      <c r="G80" s="30" t="str">
        <f>IFERROR(VLOOKUP(G78,sections!$I$1:$L$12,4,FALSE),"")</f>
        <v>1-3</v>
      </c>
      <c r="H80" s="31"/>
      <c r="I80" s="32"/>
      <c r="N80" s="28"/>
    </row>
    <row r="81" spans="1:14" ht="12.75" customHeight="1" x14ac:dyDescent="0.6">
      <c r="A81" s="98"/>
      <c r="B81" s="98"/>
      <c r="C81" s="33">
        <f>IFERROR(VLOOKUP(C80,sections!$I$1:$L$12,2,FALSE),"")</f>
        <v>1.21</v>
      </c>
      <c r="D81" s="25">
        <f>IFERROR(VLOOKUP(D80,sections!$I$1:$L$12,2,FALSE),"")</f>
        <v>1.21</v>
      </c>
      <c r="E81" s="33">
        <f>IFERROR(VLOOKUP(E80,sections!$I$1:$L$12,2,FALSE),"")</f>
        <v>2.5</v>
      </c>
      <c r="F81" s="34">
        <f>IFERROR(VLOOKUP(F80,sections!$I$1:$L$12,2,FALSE),"")</f>
        <v>0</v>
      </c>
      <c r="G81" s="34">
        <f>IFERROR(VLOOKUP(G80,sections!$I$1:$L$12,2,FALSE),"")</f>
        <v>1.21</v>
      </c>
      <c r="H81" s="26">
        <f>IF(SUM(C81:G81)&gt;0,SUM(C81:G81),0.1)</f>
        <v>6.13</v>
      </c>
      <c r="I81" s="27"/>
      <c r="K81" s="1">
        <f>RANK(H81,H$3:H$294,0)</f>
        <v>113</v>
      </c>
      <c r="M81" s="1" t="str">
        <f>B80</f>
        <v>ONE Liz Morunga</v>
      </c>
      <c r="N81" s="28">
        <f>IFERROR(H81+I81,"")</f>
        <v>6.13</v>
      </c>
    </row>
    <row r="82" spans="1:14" ht="12.75" customHeight="1" x14ac:dyDescent="0.4">
      <c r="A82" s="111">
        <v>6</v>
      </c>
      <c r="B82" s="110" t="str">
        <f>sections!F16</f>
        <v>PAT Sharon Wikaira King</v>
      </c>
      <c r="C82" s="22" t="str">
        <f>IFERROR(VLOOKUP(C72,sections!$I$1:$L$12,4,FALSE),"")</f>
        <v>1-3</v>
      </c>
      <c r="D82" s="29" t="str">
        <f>IFERROR(VLOOKUP(D78,sections!$I$1:$L$12,4,FALSE),"")</f>
        <v>3-0</v>
      </c>
      <c r="E82" s="30" t="str">
        <f>IFERROR(VLOOKUP(E74,sections!$I$1:$L$12,4,FALSE),"")</f>
        <v>2-3</v>
      </c>
      <c r="F82" s="30" t="str">
        <f>IFERROR(VLOOKUP(F80,sections!$I$1:$L$12,4,FALSE),"")</f>
        <v>3-0</v>
      </c>
      <c r="G82" s="29" t="str">
        <f>IFERROR(VLOOKUP(G76,sections!$I$1:$L$12,4,FALSE),"")</f>
        <v>3-2</v>
      </c>
      <c r="H82" s="31"/>
      <c r="I82" s="32"/>
      <c r="N82" s="28"/>
    </row>
    <row r="83" spans="1:14" ht="12.75" customHeight="1" x14ac:dyDescent="0.6">
      <c r="A83" s="98"/>
      <c r="B83" s="98"/>
      <c r="C83" s="25">
        <f>IFERROR(VLOOKUP(C82,sections!$I$1:$L$12,2,FALSE),"")</f>
        <v>1.21</v>
      </c>
      <c r="D83" s="33">
        <f>IFERROR(VLOOKUP(D82,sections!$I$1:$L$12,2,FALSE),"")</f>
        <v>8.31</v>
      </c>
      <c r="E83" s="34">
        <f>IFERROR(VLOOKUP(E82,sections!$I$1:$L$12,2,FALSE),"")</f>
        <v>2.5</v>
      </c>
      <c r="F83" s="34">
        <f>IFERROR(VLOOKUP(F82,sections!$I$1:$L$12,2,FALSE),"")</f>
        <v>8.31</v>
      </c>
      <c r="G83" s="33">
        <f>IFERROR(VLOOKUP(G82,sections!$I$1:$L$12,2,FALSE),"")</f>
        <v>8.1</v>
      </c>
      <c r="H83" s="26">
        <f>IF(SUM(C83:G83)&gt;0,SUM(C83:G83),0.1)</f>
        <v>28.43</v>
      </c>
      <c r="I83" s="27">
        <v>57</v>
      </c>
      <c r="K83" s="1">
        <f>RANK(H83,H$3:H$294,0)</f>
        <v>44</v>
      </c>
      <c r="M83" s="1" t="str">
        <f>B82</f>
        <v>PAT Sharon Wikaira King</v>
      </c>
      <c r="N83" s="28">
        <f>IFERROR(H83+I83,"")</f>
        <v>85.43</v>
      </c>
    </row>
    <row r="84" spans="1:14" ht="12.75" customHeight="1" x14ac:dyDescent="0.35">
      <c r="N84" s="28"/>
    </row>
    <row r="85" spans="1:14" ht="12.75" customHeight="1" x14ac:dyDescent="0.7">
      <c r="A85" s="17" t="s">
        <v>437</v>
      </c>
      <c r="B85" s="18"/>
      <c r="C85" s="35">
        <v>1</v>
      </c>
      <c r="D85" s="35">
        <v>2</v>
      </c>
      <c r="E85" s="35">
        <v>3</v>
      </c>
      <c r="F85" s="35">
        <v>4</v>
      </c>
      <c r="G85" s="35">
        <v>5</v>
      </c>
      <c r="H85" s="20" t="s">
        <v>431</v>
      </c>
      <c r="I85" s="21"/>
      <c r="N85" s="28"/>
    </row>
    <row r="86" spans="1:14" ht="12.75" customHeight="1" x14ac:dyDescent="0.4">
      <c r="A86" s="111">
        <v>1</v>
      </c>
      <c r="B86" s="110" t="str">
        <f>sections!B19</f>
        <v>NPL Crystalee Jane</v>
      </c>
      <c r="C86" s="22" t="s">
        <v>139</v>
      </c>
      <c r="D86" s="22" t="s">
        <v>139</v>
      </c>
      <c r="E86" s="22" t="s">
        <v>139</v>
      </c>
      <c r="F86" s="22" t="s">
        <v>139</v>
      </c>
      <c r="G86" s="22" t="s">
        <v>147</v>
      </c>
      <c r="H86" s="23"/>
      <c r="I86" s="24"/>
      <c r="N86" s="28"/>
    </row>
    <row r="87" spans="1:14" ht="12.75" customHeight="1" x14ac:dyDescent="0.6">
      <c r="A87" s="98"/>
      <c r="B87" s="98"/>
      <c r="C87" s="25">
        <f>IFERROR(VLOOKUP(C86,sections!$I$1:$L$12,2,FALSE),"")</f>
        <v>8.31</v>
      </c>
      <c r="D87" s="25">
        <f>IFERROR(VLOOKUP(D86,sections!$I$1:$L$12,2,FALSE),"")</f>
        <v>8.31</v>
      </c>
      <c r="E87" s="25">
        <f>IFERROR(VLOOKUP(E86,sections!$I$1:$L$12,2,FALSE),"")</f>
        <v>8.31</v>
      </c>
      <c r="F87" s="25">
        <f>IFERROR(VLOOKUP(F86,sections!$I$1:$L$12,2,FALSE),"")</f>
        <v>8.31</v>
      </c>
      <c r="G87" s="25">
        <f>IFERROR(VLOOKUP(G86,sections!$I$1:$L$12,2,FALSE),"")</f>
        <v>2.5</v>
      </c>
      <c r="H87" s="26">
        <f>IF(SUM(C87:G87)&gt;0,SUM(C87:G87),0.1)</f>
        <v>35.74</v>
      </c>
      <c r="I87" s="27">
        <v>57</v>
      </c>
      <c r="K87" s="1">
        <f>RANK(H87,H$3:H$294,0)</f>
        <v>16</v>
      </c>
      <c r="M87" s="1" t="str">
        <f>B86</f>
        <v>NPL Crystalee Jane</v>
      </c>
      <c r="N87" s="28">
        <f>IFERROR(H87+I87,"")</f>
        <v>92.740000000000009</v>
      </c>
    </row>
    <row r="88" spans="1:14" ht="12.75" customHeight="1" x14ac:dyDescent="0.4">
      <c r="A88" s="111">
        <v>2</v>
      </c>
      <c r="B88" s="110" t="str">
        <f>sections!B20</f>
        <v>SWA Nita Clarkson</v>
      </c>
      <c r="C88" s="29" t="s">
        <v>139</v>
      </c>
      <c r="D88" s="30" t="s">
        <v>146</v>
      </c>
      <c r="E88" s="30" t="s">
        <v>139</v>
      </c>
      <c r="F88" s="29" t="s">
        <v>139</v>
      </c>
      <c r="G88" s="22" t="str">
        <f>IFERROR(VLOOKUP(G86,sections!$I$1:$L$12,4,FALSE),"")</f>
        <v>3-2</v>
      </c>
      <c r="H88" s="31"/>
      <c r="I88" s="32"/>
      <c r="N88" s="28"/>
    </row>
    <row r="89" spans="1:14" ht="12.75" customHeight="1" x14ac:dyDescent="0.6">
      <c r="A89" s="98"/>
      <c r="B89" s="98"/>
      <c r="C89" s="33">
        <f>IFERROR(VLOOKUP(C88,sections!$I$1:$L$12,2,FALSE),"")</f>
        <v>8.31</v>
      </c>
      <c r="D89" s="34">
        <f>IFERROR(VLOOKUP(D88,sections!$I$1:$L$12,2,FALSE),"")</f>
        <v>8.1</v>
      </c>
      <c r="E89" s="34">
        <f>IFERROR(VLOOKUP(E88,sections!$I$1:$L$12,2,FALSE),"")</f>
        <v>8.31</v>
      </c>
      <c r="F89" s="33">
        <f>IFERROR(VLOOKUP(F88,sections!$I$1:$L$12,2,FALSE),"")</f>
        <v>8.31</v>
      </c>
      <c r="G89" s="25">
        <f>IFERROR(VLOOKUP(G88,sections!$I$1:$L$12,2,FALSE),"")</f>
        <v>8.1</v>
      </c>
      <c r="H89" s="26">
        <f>IF(SUM(C89:G89)&gt;0,SUM(C89:G89),0.1)</f>
        <v>41.13</v>
      </c>
      <c r="I89" s="27">
        <v>99</v>
      </c>
      <c r="K89" s="1">
        <f>RANK(H89,H$3:H$294,0)</f>
        <v>10</v>
      </c>
      <c r="M89" s="1" t="str">
        <f>B88</f>
        <v>SWA Nita Clarkson</v>
      </c>
      <c r="N89" s="28">
        <f>IFERROR(H89+I89,"")</f>
        <v>140.13</v>
      </c>
    </row>
    <row r="90" spans="1:14" ht="12.75" customHeight="1" x14ac:dyDescent="0.4">
      <c r="A90" s="111">
        <v>3</v>
      </c>
      <c r="B90" s="110" t="str">
        <f>sections!B21</f>
        <v>WKE Denise Brennock</v>
      </c>
      <c r="C90" s="30" t="s">
        <v>144</v>
      </c>
      <c r="D90" s="30" t="str">
        <f>IFERROR(VLOOKUP(D88,sections!$I$1:$L$12,4,FALSE),"")</f>
        <v>2-3</v>
      </c>
      <c r="E90" s="29" t="s">
        <v>144</v>
      </c>
      <c r="F90" s="22" t="str">
        <f>IFERROR(VLOOKUP(F86,sections!$I$1:$L$12,4,FALSE),"")</f>
        <v>0-3</v>
      </c>
      <c r="G90" s="29" t="s">
        <v>144</v>
      </c>
      <c r="H90" s="31"/>
      <c r="I90" s="32"/>
      <c r="N90" s="28"/>
    </row>
    <row r="91" spans="1:14" ht="12.75" customHeight="1" x14ac:dyDescent="0.6">
      <c r="A91" s="98"/>
      <c r="B91" s="98"/>
      <c r="C91" s="34">
        <f>IFERROR(VLOOKUP(C90,sections!$I$1:$L$12,2,FALSE),"")</f>
        <v>8.1999999999999993</v>
      </c>
      <c r="D91" s="34">
        <f>IFERROR(VLOOKUP(D90,sections!$I$1:$L$12,2,FALSE),"")</f>
        <v>2.5</v>
      </c>
      <c r="E91" s="33">
        <f>IFERROR(VLOOKUP(E90,sections!$I$1:$L$12,2,FALSE),"")</f>
        <v>8.1999999999999993</v>
      </c>
      <c r="F91" s="25">
        <f>IFERROR(VLOOKUP(F90,sections!$I$1:$L$12,2,FALSE),"")</f>
        <v>0</v>
      </c>
      <c r="G91" s="33">
        <f>IFERROR(VLOOKUP(G90,sections!$I$1:$L$12,2,FALSE),"")</f>
        <v>8.1999999999999993</v>
      </c>
      <c r="H91" s="26">
        <f>IF(SUM(C91:G91)&gt;0,SUM(C91:G91),0.1)</f>
        <v>27.099999999999998</v>
      </c>
      <c r="I91" s="27">
        <v>57</v>
      </c>
      <c r="K91" s="1">
        <f>RANK(H91,H$3:H$294,0)</f>
        <v>52</v>
      </c>
      <c r="M91" s="1" t="str">
        <f>B90</f>
        <v>WKE Denise Brennock</v>
      </c>
      <c r="N91" s="28">
        <f>IFERROR(H91+I91,"")</f>
        <v>84.1</v>
      </c>
    </row>
    <row r="92" spans="1:14" ht="12.75" customHeight="1" x14ac:dyDescent="0.4">
      <c r="A92" s="111">
        <v>4</v>
      </c>
      <c r="B92" s="110" t="str">
        <f>sections!B22</f>
        <v>PATRSA Mel Grigg</v>
      </c>
      <c r="C92" s="30" t="str">
        <f>IFERROR(VLOOKUP(C90,sections!$I$1:$L$12,4,FALSE),"")</f>
        <v>1-3</v>
      </c>
      <c r="D92" s="29" t="s">
        <v>139</v>
      </c>
      <c r="E92" s="22" t="str">
        <f>IFERROR(VLOOKUP(E86,sections!$I$1:$L$12,4,FALSE),"")</f>
        <v>0-3</v>
      </c>
      <c r="F92" s="29" t="str">
        <f>IFERROR(VLOOKUP(F88,sections!$I$1:$L$12,4,FALSE),"")</f>
        <v>0-3</v>
      </c>
      <c r="G92" s="30" t="s">
        <v>139</v>
      </c>
      <c r="H92" s="31"/>
      <c r="I92" s="32"/>
      <c r="N92" s="28"/>
    </row>
    <row r="93" spans="1:14" ht="12.75" customHeight="1" x14ac:dyDescent="0.6">
      <c r="A93" s="112"/>
      <c r="B93" s="98"/>
      <c r="C93" s="34">
        <f>IFERROR(VLOOKUP(C92,sections!$I$1:$L$12,2,FALSE),"")</f>
        <v>1.21</v>
      </c>
      <c r="D93" s="33">
        <f>IFERROR(VLOOKUP(D92,sections!$I$1:$L$12,2,FALSE),"")</f>
        <v>8.31</v>
      </c>
      <c r="E93" s="25">
        <f>IFERROR(VLOOKUP(E92,sections!$I$1:$L$12,2,FALSE),"")</f>
        <v>0</v>
      </c>
      <c r="F93" s="33">
        <f>IFERROR(VLOOKUP(F92,sections!$I$1:$L$12,2,FALSE),"")</f>
        <v>0</v>
      </c>
      <c r="G93" s="34">
        <f>IFERROR(VLOOKUP(G92,sections!$I$1:$L$12,2,FALSE),"")</f>
        <v>8.31</v>
      </c>
      <c r="H93" s="26">
        <f>IF(SUM(C93:G93)&gt;0,SUM(C93:G93),0.1)</f>
        <v>17.829999999999998</v>
      </c>
      <c r="I93" s="27"/>
      <c r="K93" s="1">
        <f>RANK(H93,H$3:H$294,0)</f>
        <v>84</v>
      </c>
      <c r="M93" s="1" t="str">
        <f>B92</f>
        <v>PATRSA Mel Grigg</v>
      </c>
      <c r="N93" s="28">
        <f>IFERROR(H93+I93,"")</f>
        <v>17.829999999999998</v>
      </c>
    </row>
    <row r="94" spans="1:14" ht="12.75" customHeight="1" x14ac:dyDescent="0.4">
      <c r="A94" s="111">
        <v>5</v>
      </c>
      <c r="B94" s="110" t="str">
        <f>sections!B23</f>
        <v>MAN Acushla Potaka</v>
      </c>
      <c r="C94" s="29" t="str">
        <f>IFERROR(VLOOKUP(C88,sections!$I$1:$L$12,4,FALSE),"")</f>
        <v>0-3</v>
      </c>
      <c r="D94" s="22" t="str">
        <f>IFERROR(VLOOKUP(D86,sections!$I$1:$L$12,4,FALSE),"")</f>
        <v>0-3</v>
      </c>
      <c r="E94" s="29" t="str">
        <f>IFERROR(VLOOKUP(E90,sections!$I$1:$L$12,4,FALSE),"")</f>
        <v>1-3</v>
      </c>
      <c r="F94" s="30" t="s">
        <v>146</v>
      </c>
      <c r="G94" s="30" t="str">
        <f>IFERROR(VLOOKUP(G92,sections!$I$1:$L$12,4,FALSE),"")</f>
        <v>0-3</v>
      </c>
      <c r="H94" s="31"/>
      <c r="I94" s="32"/>
      <c r="N94" s="28"/>
    </row>
    <row r="95" spans="1:14" ht="12.75" customHeight="1" x14ac:dyDescent="0.6">
      <c r="A95" s="98"/>
      <c r="B95" s="98"/>
      <c r="C95" s="33">
        <f>IFERROR(VLOOKUP(C94,sections!$I$1:$L$12,2,FALSE),"")</f>
        <v>0</v>
      </c>
      <c r="D95" s="25">
        <f>IFERROR(VLOOKUP(D94,sections!$I$1:$L$12,2,FALSE),"")</f>
        <v>0</v>
      </c>
      <c r="E95" s="33">
        <f>IFERROR(VLOOKUP(E94,sections!$I$1:$L$12,2,FALSE),"")</f>
        <v>1.21</v>
      </c>
      <c r="F95" s="34">
        <f>IFERROR(VLOOKUP(F94,sections!$I$1:$L$12,2,FALSE),"")</f>
        <v>8.1</v>
      </c>
      <c r="G95" s="34">
        <f>IFERROR(VLOOKUP(G94,sections!$I$1:$L$12,2,FALSE),"")</f>
        <v>0</v>
      </c>
      <c r="H95" s="26">
        <f>IF(SUM(C95:G95)&gt;0,SUM(C95:G95),0.1)</f>
        <v>9.3099999999999987</v>
      </c>
      <c r="I95" s="27"/>
      <c r="K95" s="1">
        <f>RANK(H95,H$3:H$294,0)</f>
        <v>108</v>
      </c>
      <c r="M95" s="1" t="str">
        <f>B94</f>
        <v>MAN Acushla Potaka</v>
      </c>
      <c r="N95" s="28">
        <f>IFERROR(H95+I95,"")</f>
        <v>9.3099999999999987</v>
      </c>
    </row>
    <row r="96" spans="1:14" ht="12.75" customHeight="1" x14ac:dyDescent="0.4">
      <c r="A96" s="111">
        <v>6</v>
      </c>
      <c r="B96" s="110" t="str">
        <f>sections!B24</f>
        <v>WHKRSA Alexandra Chase</v>
      </c>
      <c r="C96" s="22" t="str">
        <f>IFERROR(VLOOKUP(C86,sections!$I$1:$L$12,4,FALSE),"")</f>
        <v>0-3</v>
      </c>
      <c r="D96" s="29" t="str">
        <f>IFERROR(VLOOKUP(D92,sections!$I$1:$L$12,4,FALSE),"")</f>
        <v>0-3</v>
      </c>
      <c r="E96" s="30" t="str">
        <f>IFERROR(VLOOKUP(E88,sections!$I$1:$L$12,4,FALSE),"")</f>
        <v>0-3</v>
      </c>
      <c r="F96" s="30" t="str">
        <f>IFERROR(VLOOKUP(F94,sections!$I$1:$L$12,4,FALSE),"")</f>
        <v>2-3</v>
      </c>
      <c r="G96" s="29" t="str">
        <f>IFERROR(VLOOKUP(G90,sections!$I$1:$L$12,4,FALSE),"")</f>
        <v>1-3</v>
      </c>
      <c r="H96" s="31"/>
      <c r="I96" s="32"/>
      <c r="N96" s="28"/>
    </row>
    <row r="97" spans="1:14" ht="12.75" customHeight="1" x14ac:dyDescent="0.6">
      <c r="A97" s="98"/>
      <c r="B97" s="98"/>
      <c r="C97" s="25">
        <f>IFERROR(VLOOKUP(C96,sections!$I$1:$L$12,2,FALSE),"")</f>
        <v>0</v>
      </c>
      <c r="D97" s="33">
        <f>IFERROR(VLOOKUP(D96,sections!$I$1:$L$12,2,FALSE),"")</f>
        <v>0</v>
      </c>
      <c r="E97" s="34">
        <f>IFERROR(VLOOKUP(E96,sections!$I$1:$L$12,2,FALSE),"")</f>
        <v>0</v>
      </c>
      <c r="F97" s="34">
        <f>IFERROR(VLOOKUP(F96,sections!$I$1:$L$12,2,FALSE),"")</f>
        <v>2.5</v>
      </c>
      <c r="G97" s="33">
        <f>IFERROR(VLOOKUP(G96,sections!$I$1:$L$12,2,FALSE),"")</f>
        <v>1.21</v>
      </c>
      <c r="H97" s="26">
        <f>IF(SUM(C97:G97)&gt;0,SUM(C97:G97),0.1)</f>
        <v>3.71</v>
      </c>
      <c r="I97" s="27"/>
      <c r="K97" s="1">
        <f>RANK(H97,H$3:H$294,0)</f>
        <v>117</v>
      </c>
      <c r="M97" s="1" t="str">
        <f>B96</f>
        <v>WHKRSA Alexandra Chase</v>
      </c>
      <c r="N97" s="28">
        <f>IFERROR(H97+I97,"")</f>
        <v>3.71</v>
      </c>
    </row>
    <row r="98" spans="1:14" ht="12.75" customHeight="1" x14ac:dyDescent="0.35">
      <c r="N98" s="28"/>
    </row>
    <row r="99" spans="1:14" ht="12.75" customHeight="1" x14ac:dyDescent="0.7">
      <c r="A99" s="17" t="s">
        <v>438</v>
      </c>
      <c r="B99" s="18"/>
      <c r="C99" s="35">
        <v>1</v>
      </c>
      <c r="D99" s="35">
        <v>2</v>
      </c>
      <c r="E99" s="35">
        <v>3</v>
      </c>
      <c r="F99" s="35">
        <v>4</v>
      </c>
      <c r="G99" s="35">
        <v>5</v>
      </c>
      <c r="H99" s="20" t="s">
        <v>431</v>
      </c>
      <c r="I99" s="21"/>
      <c r="N99" s="28"/>
    </row>
    <row r="100" spans="1:14" ht="12.75" customHeight="1" x14ac:dyDescent="0.4">
      <c r="A100" s="111">
        <v>1</v>
      </c>
      <c r="B100" s="110" t="str">
        <f>sections!D19</f>
        <v>SWA Tatum Manning</v>
      </c>
      <c r="C100" s="22" t="s">
        <v>139</v>
      </c>
      <c r="D100" s="22" t="s">
        <v>139</v>
      </c>
      <c r="E100" s="22" t="s">
        <v>139</v>
      </c>
      <c r="F100" s="22" t="s">
        <v>146</v>
      </c>
      <c r="G100" s="22" t="s">
        <v>139</v>
      </c>
      <c r="H100" s="23"/>
      <c r="I100" s="24"/>
      <c r="N100" s="28"/>
    </row>
    <row r="101" spans="1:14" ht="12.75" customHeight="1" x14ac:dyDescent="0.6">
      <c r="A101" s="98"/>
      <c r="B101" s="98"/>
      <c r="C101" s="25">
        <f>IFERROR(VLOOKUP(C100,sections!$I$1:$L$12,2,FALSE),"")</f>
        <v>8.31</v>
      </c>
      <c r="D101" s="25">
        <f>IFERROR(VLOOKUP(D100,sections!$I$1:$L$12,2,FALSE),"")</f>
        <v>8.31</v>
      </c>
      <c r="E101" s="25">
        <f>IFERROR(VLOOKUP(E100,sections!$I$1:$L$12,2,FALSE),"")</f>
        <v>8.31</v>
      </c>
      <c r="F101" s="25">
        <f>IFERROR(VLOOKUP(F100,sections!$I$1:$L$12,2,FALSE),"")</f>
        <v>8.1</v>
      </c>
      <c r="G101" s="25">
        <f>IFERROR(VLOOKUP(G100,sections!$I$1:$L$12,2,FALSE),"")</f>
        <v>8.31</v>
      </c>
      <c r="H101" s="26">
        <f>IF(SUM(C101:G101)&gt;0,SUM(C101:G101),0.1)</f>
        <v>41.34</v>
      </c>
      <c r="I101" s="27">
        <v>99</v>
      </c>
      <c r="K101" s="1">
        <f>RANK(H101,H$3:H$294,0)</f>
        <v>1</v>
      </c>
      <c r="M101" s="1" t="str">
        <f>B100</f>
        <v>SWA Tatum Manning</v>
      </c>
      <c r="N101" s="28">
        <f>IFERROR(H101+I101,"")</f>
        <v>140.34</v>
      </c>
    </row>
    <row r="102" spans="1:14" ht="12.75" customHeight="1" x14ac:dyDescent="0.4">
      <c r="A102" s="111">
        <v>2</v>
      </c>
      <c r="B102" s="110" t="str">
        <f>sections!D20</f>
        <v>BIR Janie Wallace</v>
      </c>
      <c r="C102" s="29" t="s">
        <v>145</v>
      </c>
      <c r="D102" s="30" t="s">
        <v>140</v>
      </c>
      <c r="E102" s="30" t="s">
        <v>146</v>
      </c>
      <c r="F102" s="29" t="s">
        <v>144</v>
      </c>
      <c r="G102" s="22" t="str">
        <f>IFERROR(VLOOKUP(G100,sections!$I$1:$L$12,4,FALSE),"")</f>
        <v>0-3</v>
      </c>
      <c r="H102" s="31"/>
      <c r="I102" s="32"/>
      <c r="N102" s="28"/>
    </row>
    <row r="103" spans="1:14" ht="12.75" customHeight="1" x14ac:dyDescent="0.6">
      <c r="A103" s="98"/>
      <c r="B103" s="98"/>
      <c r="C103" s="33">
        <f>IFERROR(VLOOKUP(C102,sections!$I$1:$L$12,2,FALSE),"")</f>
        <v>1.21</v>
      </c>
      <c r="D103" s="34">
        <f>IFERROR(VLOOKUP(D102,sections!$I$1:$L$12,2,FALSE),"")</f>
        <v>0</v>
      </c>
      <c r="E103" s="34">
        <f>IFERROR(VLOOKUP(E102,sections!$I$1:$L$12,2,FALSE),"")</f>
        <v>8.1</v>
      </c>
      <c r="F103" s="33">
        <f>IFERROR(VLOOKUP(F102,sections!$I$1:$L$12,2,FALSE),"")</f>
        <v>8.1999999999999993</v>
      </c>
      <c r="G103" s="25">
        <f>IFERROR(VLOOKUP(G102,sections!$I$1:$L$12,2,FALSE),"")</f>
        <v>0</v>
      </c>
      <c r="H103" s="26">
        <f>IF(SUM(C103:G103)&gt;0,SUM(C103:G103),0.1)</f>
        <v>17.509999999999998</v>
      </c>
      <c r="I103" s="27"/>
      <c r="K103" s="1">
        <f>RANK(H103,H$3:H$294,0)</f>
        <v>86</v>
      </c>
      <c r="M103" s="1" t="str">
        <f>B102</f>
        <v>BIR Janie Wallace</v>
      </c>
      <c r="N103" s="28">
        <f>IFERROR(H103+I103,"")</f>
        <v>17.509999999999998</v>
      </c>
    </row>
    <row r="104" spans="1:14" ht="12.75" customHeight="1" x14ac:dyDescent="0.4">
      <c r="A104" s="111">
        <v>3</v>
      </c>
      <c r="B104" s="110" t="str">
        <f>sections!D21</f>
        <v>GERSA Katrina Tito</v>
      </c>
      <c r="C104" s="30" t="s">
        <v>144</v>
      </c>
      <c r="D104" s="30" t="str">
        <f>IFERROR(VLOOKUP(D102,sections!$I$1:$L$12,4,FALSE),"")</f>
        <v>3-0</v>
      </c>
      <c r="E104" s="29" t="s">
        <v>139</v>
      </c>
      <c r="F104" s="22" t="str">
        <f>IFERROR(VLOOKUP(F100,sections!$I$1:$L$12,4,FALSE),"")</f>
        <v>2-3</v>
      </c>
      <c r="G104" s="29" t="s">
        <v>144</v>
      </c>
      <c r="H104" s="31"/>
      <c r="I104" s="32"/>
      <c r="N104" s="28"/>
    </row>
    <row r="105" spans="1:14" ht="12.75" customHeight="1" x14ac:dyDescent="0.6">
      <c r="A105" s="98"/>
      <c r="B105" s="98"/>
      <c r="C105" s="34">
        <f>IFERROR(VLOOKUP(C104,sections!$I$1:$L$12,2,FALSE),"")</f>
        <v>8.1999999999999993</v>
      </c>
      <c r="D105" s="34">
        <f>IFERROR(VLOOKUP(D104,sections!$I$1:$L$12,2,FALSE),"")</f>
        <v>8.31</v>
      </c>
      <c r="E105" s="33">
        <f>IFERROR(VLOOKUP(E104,sections!$I$1:$L$12,2,FALSE),"")</f>
        <v>8.31</v>
      </c>
      <c r="F105" s="25">
        <f>IFERROR(VLOOKUP(F104,sections!$I$1:$L$12,2,FALSE),"")</f>
        <v>2.5</v>
      </c>
      <c r="G105" s="33">
        <f>IFERROR(VLOOKUP(G104,sections!$I$1:$L$12,2,FALSE),"")</f>
        <v>8.1999999999999993</v>
      </c>
      <c r="H105" s="26">
        <f>IF(SUM(C105:G105)&gt;0,SUM(C105:G105),0.1)</f>
        <v>35.519999999999996</v>
      </c>
      <c r="I105" s="27">
        <v>57</v>
      </c>
      <c r="K105" s="1">
        <f>RANK(H105,H$3:H$294,0)</f>
        <v>18</v>
      </c>
      <c r="M105" s="1" t="str">
        <f>B104</f>
        <v>GERSA Katrina Tito</v>
      </c>
      <c r="N105" s="28">
        <f>IFERROR(H105+I105,"")</f>
        <v>92.52</v>
      </c>
    </row>
    <row r="106" spans="1:14" ht="12.75" customHeight="1" x14ac:dyDescent="0.4">
      <c r="A106" s="111">
        <v>4</v>
      </c>
      <c r="B106" s="110" t="str">
        <f>sections!D22</f>
        <v>TGA Merry Wills</v>
      </c>
      <c r="C106" s="30" t="str">
        <f>IFERROR(VLOOKUP(C104,sections!$I$1:$L$12,4,FALSE),"")</f>
        <v>1-3</v>
      </c>
      <c r="D106" s="29" t="s">
        <v>139</v>
      </c>
      <c r="E106" s="22" t="str">
        <f>IFERROR(VLOOKUP(E100,sections!$I$1:$L$12,4,FALSE),"")</f>
        <v>0-3</v>
      </c>
      <c r="F106" s="29" t="str">
        <f>IFERROR(VLOOKUP(F102,sections!$I$1:$L$12,4,FALSE),"")</f>
        <v>1-3</v>
      </c>
      <c r="G106" s="30" t="s">
        <v>145</v>
      </c>
      <c r="H106" s="31"/>
      <c r="I106" s="32"/>
      <c r="N106" s="28"/>
    </row>
    <row r="107" spans="1:14" ht="12.75" customHeight="1" x14ac:dyDescent="0.6">
      <c r="A107" s="112"/>
      <c r="B107" s="98"/>
      <c r="C107" s="34">
        <f>IFERROR(VLOOKUP(C106,sections!$I$1:$L$12,2,FALSE),"")</f>
        <v>1.21</v>
      </c>
      <c r="D107" s="33">
        <f>IFERROR(VLOOKUP(D106,sections!$I$1:$L$12,2,FALSE),"")</f>
        <v>8.31</v>
      </c>
      <c r="E107" s="25">
        <f>IFERROR(VLOOKUP(E106,sections!$I$1:$L$12,2,FALSE),"")</f>
        <v>0</v>
      </c>
      <c r="F107" s="33">
        <f>IFERROR(VLOOKUP(F106,sections!$I$1:$L$12,2,FALSE),"")</f>
        <v>1.21</v>
      </c>
      <c r="G107" s="34">
        <f>IFERROR(VLOOKUP(G106,sections!$I$1:$L$12,2,FALSE),"")</f>
        <v>1.21</v>
      </c>
      <c r="H107" s="26">
        <f>IF(SUM(C107:G107)&gt;0,SUM(C107:G107),0.1)</f>
        <v>11.940000000000001</v>
      </c>
      <c r="I107" s="27"/>
      <c r="K107" s="1">
        <f>RANK(H107,H$3:H$294,0)</f>
        <v>97</v>
      </c>
      <c r="M107" s="1" t="str">
        <f>B106</f>
        <v>TGA Merry Wills</v>
      </c>
      <c r="N107" s="28">
        <f>IFERROR(H107+I107,"")</f>
        <v>11.940000000000001</v>
      </c>
    </row>
    <row r="108" spans="1:14" ht="12.75" customHeight="1" x14ac:dyDescent="0.4">
      <c r="A108" s="111">
        <v>5</v>
      </c>
      <c r="B108" s="110" t="str">
        <f>sections!D23</f>
        <v>NPL Sharon Crook</v>
      </c>
      <c r="C108" s="29" t="str">
        <f>IFERROR(VLOOKUP(C102,sections!$I$1:$L$12,4,FALSE),"")</f>
        <v>3-1</v>
      </c>
      <c r="D108" s="22" t="str">
        <f>IFERROR(VLOOKUP(D100,sections!$I$1:$L$12,4,FALSE),"")</f>
        <v>0-3</v>
      </c>
      <c r="E108" s="29" t="str">
        <f>IFERROR(VLOOKUP(E104,sections!$I$1:$L$12,4,FALSE),"")</f>
        <v>0-3</v>
      </c>
      <c r="F108" s="30" t="s">
        <v>146</v>
      </c>
      <c r="G108" s="30" t="str">
        <f>IFERROR(VLOOKUP(G106,sections!$I$1:$L$12,4,FALSE),"")</f>
        <v>3-1</v>
      </c>
      <c r="H108" s="31"/>
      <c r="I108" s="32"/>
      <c r="N108" s="28"/>
    </row>
    <row r="109" spans="1:14" ht="12.75" customHeight="1" x14ac:dyDescent="0.6">
      <c r="A109" s="98"/>
      <c r="B109" s="98"/>
      <c r="C109" s="33">
        <f>IFERROR(VLOOKUP(C108,sections!$I$1:$L$12,2,FALSE),"")</f>
        <v>8.1999999999999993</v>
      </c>
      <c r="D109" s="25">
        <f>IFERROR(VLOOKUP(D108,sections!$I$1:$L$12,2,FALSE),"")</f>
        <v>0</v>
      </c>
      <c r="E109" s="33">
        <f>IFERROR(VLOOKUP(E108,sections!$I$1:$L$12,2,FALSE),"")</f>
        <v>0</v>
      </c>
      <c r="F109" s="34">
        <f>IFERROR(VLOOKUP(F108,sections!$I$1:$L$12,2,FALSE),"")</f>
        <v>8.1</v>
      </c>
      <c r="G109" s="34">
        <f>IFERROR(VLOOKUP(G108,sections!$I$1:$L$12,2,FALSE),"")</f>
        <v>8.1999999999999993</v>
      </c>
      <c r="H109" s="26">
        <f>IF(SUM(C109:G109)&gt;0,SUM(C109:G109),0.1)</f>
        <v>24.499999999999996</v>
      </c>
      <c r="I109" s="27">
        <v>57</v>
      </c>
      <c r="K109" s="1">
        <f>RANK(H109,H$3:H$294,0)</f>
        <v>63</v>
      </c>
      <c r="M109" s="1" t="str">
        <f>B108</f>
        <v>NPL Sharon Crook</v>
      </c>
      <c r="N109" s="28">
        <f>IFERROR(H109+I109,"")</f>
        <v>81.5</v>
      </c>
    </row>
    <row r="110" spans="1:14" ht="12.75" customHeight="1" x14ac:dyDescent="0.4">
      <c r="A110" s="111">
        <v>6</v>
      </c>
      <c r="B110" s="110" t="str">
        <f>sections!D24</f>
        <v>MAN Naia Tahana</v>
      </c>
      <c r="C110" s="22" t="str">
        <f>IFERROR(VLOOKUP(C100,sections!$I$1:$L$12,4,FALSE),"")</f>
        <v>0-3</v>
      </c>
      <c r="D110" s="29" t="str">
        <f>IFERROR(VLOOKUP(D106,sections!$I$1:$L$12,4,FALSE),"")</f>
        <v>0-3</v>
      </c>
      <c r="E110" s="30" t="str">
        <f>IFERROR(VLOOKUP(E102,sections!$I$1:$L$12,4,FALSE),"")</f>
        <v>2-3</v>
      </c>
      <c r="F110" s="30" t="str">
        <f>IFERROR(VLOOKUP(F108,sections!$I$1:$L$12,4,FALSE),"")</f>
        <v>2-3</v>
      </c>
      <c r="G110" s="29" t="str">
        <f>IFERROR(VLOOKUP(G104,sections!$I$1:$L$12,4,FALSE),"")</f>
        <v>1-3</v>
      </c>
      <c r="H110" s="31"/>
      <c r="I110" s="32"/>
      <c r="N110" s="28"/>
    </row>
    <row r="111" spans="1:14" ht="12.75" customHeight="1" x14ac:dyDescent="0.6">
      <c r="A111" s="98"/>
      <c r="B111" s="98"/>
      <c r="C111" s="25">
        <f>IFERROR(VLOOKUP(C110,sections!$I$1:$L$12,2,FALSE),"")</f>
        <v>0</v>
      </c>
      <c r="D111" s="33">
        <f>IFERROR(VLOOKUP(D110,sections!$I$1:$L$12,2,FALSE),"")</f>
        <v>0</v>
      </c>
      <c r="E111" s="34">
        <f>IFERROR(VLOOKUP(E110,sections!$I$1:$L$12,2,FALSE),"")</f>
        <v>2.5</v>
      </c>
      <c r="F111" s="34">
        <f>IFERROR(VLOOKUP(F110,sections!$I$1:$L$12,2,FALSE),"")</f>
        <v>2.5</v>
      </c>
      <c r="G111" s="33">
        <f>IFERROR(VLOOKUP(G110,sections!$I$1:$L$12,2,FALSE),"")</f>
        <v>1.21</v>
      </c>
      <c r="H111" s="26">
        <f>IF(SUM(C111:G111)&gt;0,SUM(C111:G111),0.1)</f>
        <v>6.21</v>
      </c>
      <c r="I111" s="27"/>
      <c r="K111" s="1">
        <f>RANK(H111,H$3:H$294,0)</f>
        <v>111</v>
      </c>
      <c r="M111" s="1" t="str">
        <f>B110</f>
        <v>MAN Naia Tahana</v>
      </c>
      <c r="N111" s="28">
        <f>IFERROR(H111+I111,"")</f>
        <v>6.21</v>
      </c>
    </row>
    <row r="112" spans="1:14" ht="12.75" customHeight="1" x14ac:dyDescent="0.35">
      <c r="N112" s="28"/>
    </row>
    <row r="113" spans="1:14" ht="12.75" customHeight="1" x14ac:dyDescent="0.7">
      <c r="A113" s="17" t="s">
        <v>439</v>
      </c>
      <c r="B113" s="18"/>
      <c r="C113" s="35">
        <v>1</v>
      </c>
      <c r="D113" s="35">
        <v>2</v>
      </c>
      <c r="E113" s="35">
        <v>3</v>
      </c>
      <c r="F113" s="35">
        <v>4</v>
      </c>
      <c r="G113" s="35">
        <v>5</v>
      </c>
      <c r="H113" s="20" t="s">
        <v>431</v>
      </c>
      <c r="I113" s="21"/>
      <c r="N113" s="28"/>
    </row>
    <row r="114" spans="1:14" ht="12.75" customHeight="1" x14ac:dyDescent="0.4">
      <c r="A114" s="111">
        <v>1</v>
      </c>
      <c r="B114" s="110" t="str">
        <f>sections!F19</f>
        <v>TGA Suzanne Hart</v>
      </c>
      <c r="C114" s="22" t="s">
        <v>139</v>
      </c>
      <c r="D114" s="22" t="s">
        <v>140</v>
      </c>
      <c r="E114" s="22" t="s">
        <v>146</v>
      </c>
      <c r="F114" s="22" t="s">
        <v>140</v>
      </c>
      <c r="G114" s="22" t="s">
        <v>144</v>
      </c>
      <c r="H114" s="23"/>
      <c r="I114" s="24"/>
      <c r="N114" s="28"/>
    </row>
    <row r="115" spans="1:14" ht="12.75" customHeight="1" x14ac:dyDescent="0.6">
      <c r="A115" s="98"/>
      <c r="B115" s="98"/>
      <c r="C115" s="25">
        <f>IFERROR(VLOOKUP(C114,sections!$I$1:$L$12,2,FALSE),"")</f>
        <v>8.31</v>
      </c>
      <c r="D115" s="25">
        <f>IFERROR(VLOOKUP(D114,sections!$I$1:$L$12,2,FALSE),"")</f>
        <v>0</v>
      </c>
      <c r="E115" s="25">
        <f>IFERROR(VLOOKUP(E114,sections!$I$1:$L$12,2,FALSE),"")</f>
        <v>8.1</v>
      </c>
      <c r="F115" s="25">
        <f>IFERROR(VLOOKUP(F114,sections!$I$1:$L$12,2,FALSE),"")</f>
        <v>0</v>
      </c>
      <c r="G115" s="25">
        <f>IFERROR(VLOOKUP(G114,sections!$I$1:$L$12,2,FALSE),"")</f>
        <v>8.1999999999999993</v>
      </c>
      <c r="H115" s="26">
        <f>IF(SUM(C115:G115)&gt;0,SUM(C115:G115),0.1)</f>
        <v>24.61</v>
      </c>
      <c r="I115" s="27"/>
      <c r="K115" s="1">
        <f>RANK(H115,H$3:H$294,0)</f>
        <v>62</v>
      </c>
      <c r="M115" s="1" t="str">
        <f>B114</f>
        <v>TGA Suzanne Hart</v>
      </c>
      <c r="N115" s="28">
        <f>IFERROR(H115+I115,"")</f>
        <v>24.61</v>
      </c>
    </row>
    <row r="116" spans="1:14" ht="12.75" customHeight="1" x14ac:dyDescent="0.4">
      <c r="A116" s="111">
        <v>2</v>
      </c>
      <c r="B116" s="110" t="str">
        <f>sections!F20</f>
        <v>GERSA Shannon Otene</v>
      </c>
      <c r="C116" s="29" t="s">
        <v>139</v>
      </c>
      <c r="D116" s="30" t="s">
        <v>144</v>
      </c>
      <c r="E116" s="30" t="s">
        <v>139</v>
      </c>
      <c r="F116" s="29" t="s">
        <v>139</v>
      </c>
      <c r="G116" s="22" t="str">
        <f>IFERROR(VLOOKUP(G114,sections!$I$1:$L$12,4,FALSE),"")</f>
        <v>1-3</v>
      </c>
      <c r="H116" s="31"/>
      <c r="I116" s="32"/>
      <c r="N116" s="28"/>
    </row>
    <row r="117" spans="1:14" ht="12.75" customHeight="1" x14ac:dyDescent="0.6">
      <c r="A117" s="98"/>
      <c r="B117" s="98"/>
      <c r="C117" s="33">
        <f>IFERROR(VLOOKUP(C116,sections!$I$1:$L$12,2,FALSE),"")</f>
        <v>8.31</v>
      </c>
      <c r="D117" s="34">
        <f>IFERROR(VLOOKUP(D116,sections!$I$1:$L$12,2,FALSE),"")</f>
        <v>8.1999999999999993</v>
      </c>
      <c r="E117" s="34">
        <f>IFERROR(VLOOKUP(E116,sections!$I$1:$L$12,2,FALSE),"")</f>
        <v>8.31</v>
      </c>
      <c r="F117" s="33">
        <f>IFERROR(VLOOKUP(F116,sections!$I$1:$L$12,2,FALSE),"")</f>
        <v>8.31</v>
      </c>
      <c r="G117" s="25">
        <f>IFERROR(VLOOKUP(G116,sections!$I$1:$L$12,2,FALSE),"")</f>
        <v>1.21</v>
      </c>
      <c r="H117" s="26">
        <f>IF(SUM(C117:G117)&gt;0,SUM(C117:G117),0.1)</f>
        <v>34.340000000000003</v>
      </c>
      <c r="I117" s="27">
        <v>99</v>
      </c>
      <c r="K117" s="1">
        <f>RANK(H117,H$3:H$294,0)</f>
        <v>24</v>
      </c>
      <c r="M117" s="1" t="str">
        <f>B116</f>
        <v>GERSA Shannon Otene</v>
      </c>
      <c r="N117" s="28">
        <f>IFERROR(H117+I117,"")</f>
        <v>133.34</v>
      </c>
    </row>
    <row r="118" spans="1:14" ht="12.75" customHeight="1" x14ac:dyDescent="0.4">
      <c r="A118" s="111">
        <v>3</v>
      </c>
      <c r="B118" s="110" t="str">
        <f>sections!F21</f>
        <v>OTK Teo Thoresen</v>
      </c>
      <c r="C118" s="30" t="s">
        <v>140</v>
      </c>
      <c r="D118" s="30" t="str">
        <f>IFERROR(VLOOKUP(D116,sections!$I$1:$L$12,4,FALSE),"")</f>
        <v>1-3</v>
      </c>
      <c r="E118" s="29" t="s">
        <v>147</v>
      </c>
      <c r="F118" s="22" t="str">
        <f>IFERROR(VLOOKUP(F114,sections!$I$1:$L$12,4,FALSE),"")</f>
        <v>3-0</v>
      </c>
      <c r="G118" s="29" t="s">
        <v>139</v>
      </c>
      <c r="H118" s="31"/>
      <c r="I118" s="32"/>
      <c r="N118" s="28"/>
    </row>
    <row r="119" spans="1:14" ht="12.75" customHeight="1" x14ac:dyDescent="0.6">
      <c r="A119" s="98"/>
      <c r="B119" s="98"/>
      <c r="C119" s="34">
        <f>IFERROR(VLOOKUP(C118,sections!$I$1:$L$12,2,FALSE),"")</f>
        <v>0</v>
      </c>
      <c r="D119" s="34">
        <f>IFERROR(VLOOKUP(D118,sections!$I$1:$L$12,2,FALSE),"")</f>
        <v>1.21</v>
      </c>
      <c r="E119" s="33">
        <f>IFERROR(VLOOKUP(E118,sections!$I$1:$L$12,2,FALSE),"")</f>
        <v>2.5</v>
      </c>
      <c r="F119" s="25">
        <f>IFERROR(VLOOKUP(F118,sections!$I$1:$L$12,2,FALSE),"")</f>
        <v>8.31</v>
      </c>
      <c r="G119" s="33">
        <f>IFERROR(VLOOKUP(G118,sections!$I$1:$L$12,2,FALSE),"")</f>
        <v>8.31</v>
      </c>
      <c r="H119" s="26">
        <f>IF(SUM(C119:G119)&gt;0,SUM(C119:G119),0.1)</f>
        <v>20.329999999999998</v>
      </c>
      <c r="I119" s="27"/>
      <c r="K119" s="1">
        <f>RANK(H119,H$3:H$294,0)</f>
        <v>72</v>
      </c>
      <c r="M119" s="1" t="str">
        <f>B118</f>
        <v>OTK Teo Thoresen</v>
      </c>
      <c r="N119" s="28">
        <f>IFERROR(H119+I119,"")</f>
        <v>20.329999999999998</v>
      </c>
    </row>
    <row r="120" spans="1:14" ht="12.75" customHeight="1" x14ac:dyDescent="0.4">
      <c r="A120" s="111">
        <v>4</v>
      </c>
      <c r="B120" s="110" t="str">
        <f>sections!F22</f>
        <v>HOW Nina Massold</v>
      </c>
      <c r="C120" s="30" t="str">
        <f>IFERROR(VLOOKUP(C118,sections!$I$1:$L$12,4,FALSE),"")</f>
        <v>3-0</v>
      </c>
      <c r="D120" s="29" t="s">
        <v>139</v>
      </c>
      <c r="E120" s="22" t="str">
        <f>IFERROR(VLOOKUP(E114,sections!$I$1:$L$12,4,FALSE),"")</f>
        <v>2-3</v>
      </c>
      <c r="F120" s="29" t="str">
        <f>IFERROR(VLOOKUP(F116,sections!$I$1:$L$12,4,FALSE),"")</f>
        <v>0-3</v>
      </c>
      <c r="G120" s="30" t="s">
        <v>139</v>
      </c>
      <c r="H120" s="31"/>
      <c r="I120" s="32"/>
      <c r="N120" s="28"/>
    </row>
    <row r="121" spans="1:14" ht="12.75" customHeight="1" x14ac:dyDescent="0.6">
      <c r="A121" s="112"/>
      <c r="B121" s="98"/>
      <c r="C121" s="34">
        <f>IFERROR(VLOOKUP(C120,sections!$I$1:$L$12,2,FALSE),"")</f>
        <v>8.31</v>
      </c>
      <c r="D121" s="33">
        <f>IFERROR(VLOOKUP(D120,sections!$I$1:$L$12,2,FALSE),"")</f>
        <v>8.31</v>
      </c>
      <c r="E121" s="25">
        <f>IFERROR(VLOOKUP(E120,sections!$I$1:$L$12,2,FALSE),"")</f>
        <v>2.5</v>
      </c>
      <c r="F121" s="33">
        <f>IFERROR(VLOOKUP(F120,sections!$I$1:$L$12,2,FALSE),"")</f>
        <v>0</v>
      </c>
      <c r="G121" s="34">
        <f>IFERROR(VLOOKUP(G120,sections!$I$1:$L$12,2,FALSE),"")</f>
        <v>8.31</v>
      </c>
      <c r="H121" s="26">
        <f>IF(SUM(C121:G121)&gt;0,SUM(C121:G121),0.1)</f>
        <v>27.43</v>
      </c>
      <c r="I121" s="27">
        <v>57</v>
      </c>
      <c r="K121" s="1">
        <f>RANK(H121,H$3:H$294,0)</f>
        <v>48</v>
      </c>
      <c r="M121" s="1" t="str">
        <f>B120</f>
        <v>HOW Nina Massold</v>
      </c>
      <c r="N121" s="28">
        <f>IFERROR(H121+I121,"")</f>
        <v>84.43</v>
      </c>
    </row>
    <row r="122" spans="1:14" ht="12.75" customHeight="1" x14ac:dyDescent="0.4">
      <c r="A122" s="111">
        <v>5</v>
      </c>
      <c r="B122" s="110" t="str">
        <f>sections!F23</f>
        <v>PAT Feoi Hukui</v>
      </c>
      <c r="C122" s="29" t="str">
        <f>IFERROR(VLOOKUP(C116,sections!$I$1:$L$12,4,FALSE),"")</f>
        <v>0-3</v>
      </c>
      <c r="D122" s="22" t="str">
        <f>IFERROR(VLOOKUP(D114,sections!$I$1:$L$12,4,FALSE),"")</f>
        <v>3-0</v>
      </c>
      <c r="E122" s="29" t="str">
        <f>IFERROR(VLOOKUP(E118,sections!$I$1:$L$12,4,FALSE),"")</f>
        <v>3-2</v>
      </c>
      <c r="F122" s="30" t="s">
        <v>139</v>
      </c>
      <c r="G122" s="30" t="str">
        <f>IFERROR(VLOOKUP(G120,sections!$I$1:$L$12,4,FALSE),"")</f>
        <v>0-3</v>
      </c>
      <c r="H122" s="31"/>
      <c r="I122" s="32"/>
      <c r="N122" s="28"/>
    </row>
    <row r="123" spans="1:14" ht="12.75" customHeight="1" x14ac:dyDescent="0.6">
      <c r="A123" s="98"/>
      <c r="B123" s="98"/>
      <c r="C123" s="33">
        <f>IFERROR(VLOOKUP(C122,sections!$I$1:$L$12,2,FALSE),"")</f>
        <v>0</v>
      </c>
      <c r="D123" s="25">
        <f>IFERROR(VLOOKUP(D122,sections!$I$1:$L$12,2,FALSE),"")</f>
        <v>8.31</v>
      </c>
      <c r="E123" s="33">
        <f>IFERROR(VLOOKUP(E122,sections!$I$1:$L$12,2,FALSE),"")</f>
        <v>8.1</v>
      </c>
      <c r="F123" s="34">
        <f>IFERROR(VLOOKUP(F122,sections!$I$1:$L$12,2,FALSE),"")</f>
        <v>8.31</v>
      </c>
      <c r="G123" s="34">
        <f>IFERROR(VLOOKUP(G122,sections!$I$1:$L$12,2,FALSE),"")</f>
        <v>0</v>
      </c>
      <c r="H123" s="26">
        <f>IF(SUM(C123:G123)&gt;0,SUM(C123:G123),0.1)</f>
        <v>24.72</v>
      </c>
      <c r="I123" s="27">
        <v>57</v>
      </c>
      <c r="K123" s="1">
        <f>RANK(H123,H$3:H$294,0)</f>
        <v>61</v>
      </c>
      <c r="M123" s="1" t="str">
        <f>B122</f>
        <v>PAT Feoi Hukui</v>
      </c>
      <c r="N123" s="28">
        <f>IFERROR(H123+I123,"")</f>
        <v>81.72</v>
      </c>
    </row>
    <row r="124" spans="1:14" ht="12.75" customHeight="1" x14ac:dyDescent="0.4">
      <c r="A124" s="111">
        <v>6</v>
      </c>
      <c r="B124" s="110" t="str">
        <f>sections!F24</f>
        <v>MAN Clair Tahana</v>
      </c>
      <c r="C124" s="22" t="str">
        <f>IFERROR(VLOOKUP(C114,sections!$I$1:$L$12,4,FALSE),"")</f>
        <v>0-3</v>
      </c>
      <c r="D124" s="29" t="str">
        <f>IFERROR(VLOOKUP(D120,sections!$I$1:$L$12,4,FALSE),"")</f>
        <v>0-3</v>
      </c>
      <c r="E124" s="30" t="str">
        <f>IFERROR(VLOOKUP(E116,sections!$I$1:$L$12,4,FALSE),"")</f>
        <v>0-3</v>
      </c>
      <c r="F124" s="30" t="str">
        <f>IFERROR(VLOOKUP(F122,sections!$I$1:$L$12,4,FALSE),"")</f>
        <v>0-3</v>
      </c>
      <c r="G124" s="29" t="str">
        <f>IFERROR(VLOOKUP(G118,sections!$I$1:$L$12,4,FALSE),"")</f>
        <v>0-3</v>
      </c>
      <c r="H124" s="31"/>
      <c r="I124" s="32"/>
      <c r="N124" s="28"/>
    </row>
    <row r="125" spans="1:14" ht="12.75" customHeight="1" x14ac:dyDescent="0.6">
      <c r="A125" s="98"/>
      <c r="B125" s="98"/>
      <c r="C125" s="25">
        <f>IFERROR(VLOOKUP(C124,sections!$I$1:$L$12,2,FALSE),"")</f>
        <v>0</v>
      </c>
      <c r="D125" s="33">
        <f>IFERROR(VLOOKUP(D124,sections!$I$1:$L$12,2,FALSE),"")</f>
        <v>0</v>
      </c>
      <c r="E125" s="34">
        <f>IFERROR(VLOOKUP(E124,sections!$I$1:$L$12,2,FALSE),"")</f>
        <v>0</v>
      </c>
      <c r="F125" s="34">
        <f>IFERROR(VLOOKUP(F124,sections!$I$1:$L$12,2,FALSE),"")</f>
        <v>0</v>
      </c>
      <c r="G125" s="33">
        <f>IFERROR(VLOOKUP(G124,sections!$I$1:$L$12,2,FALSE),"")</f>
        <v>0</v>
      </c>
      <c r="H125" s="26">
        <f>IF(SUM(C125:G125)&gt;0,SUM(C125:G125),0.1)</f>
        <v>0.1</v>
      </c>
      <c r="I125" s="27"/>
      <c r="K125" s="1">
        <f>RANK(H125,H$3:H$294,0)</f>
        <v>124</v>
      </c>
      <c r="M125" s="1" t="str">
        <f>B124</f>
        <v>MAN Clair Tahana</v>
      </c>
      <c r="N125" s="28">
        <f>IFERROR(H125+I125,"")</f>
        <v>0.1</v>
      </c>
    </row>
    <row r="126" spans="1:14" ht="12.75" customHeight="1" x14ac:dyDescent="0.35">
      <c r="N126" s="28"/>
    </row>
    <row r="127" spans="1:14" ht="12.75" customHeight="1" x14ac:dyDescent="0.7">
      <c r="A127" s="17" t="s">
        <v>440</v>
      </c>
      <c r="B127" s="18"/>
      <c r="C127" s="35">
        <v>1</v>
      </c>
      <c r="D127" s="35">
        <v>2</v>
      </c>
      <c r="E127" s="35">
        <v>3</v>
      </c>
      <c r="F127" s="35">
        <v>4</v>
      </c>
      <c r="G127" s="35">
        <v>5</v>
      </c>
      <c r="H127" s="20" t="s">
        <v>431</v>
      </c>
      <c r="I127" s="21"/>
      <c r="N127" s="28"/>
    </row>
    <row r="128" spans="1:14" ht="12.75" customHeight="1" x14ac:dyDescent="0.4">
      <c r="A128" s="111">
        <v>1</v>
      </c>
      <c r="B128" s="110" t="str">
        <f>sections!B27</f>
        <v>PAP Hannah Wood</v>
      </c>
      <c r="C128" s="22" t="s">
        <v>146</v>
      </c>
      <c r="D128" s="22" t="s">
        <v>139</v>
      </c>
      <c r="E128" s="22" t="s">
        <v>139</v>
      </c>
      <c r="F128" s="22" t="s">
        <v>144</v>
      </c>
      <c r="G128" s="22" t="s">
        <v>139</v>
      </c>
      <c r="H128" s="23"/>
      <c r="I128" s="24"/>
      <c r="N128" s="28"/>
    </row>
    <row r="129" spans="1:14" ht="12.75" customHeight="1" x14ac:dyDescent="0.6">
      <c r="A129" s="98"/>
      <c r="B129" s="98"/>
      <c r="C129" s="25">
        <f>IFERROR(VLOOKUP(C128,sections!$I$1:$L$12,2,FALSE),"")</f>
        <v>8.1</v>
      </c>
      <c r="D129" s="25">
        <f>IFERROR(VLOOKUP(D128,sections!$I$1:$L$12,2,FALSE),"")</f>
        <v>8.31</v>
      </c>
      <c r="E129" s="25">
        <f>IFERROR(VLOOKUP(E128,sections!$I$1:$L$12,2,FALSE),"")</f>
        <v>8.31</v>
      </c>
      <c r="F129" s="25">
        <f>IFERROR(VLOOKUP(F128,sections!$I$1:$L$12,2,FALSE),"")</f>
        <v>8.1999999999999993</v>
      </c>
      <c r="G129" s="25">
        <f>IFERROR(VLOOKUP(G128,sections!$I$1:$L$12,2,FALSE),"")</f>
        <v>8.31</v>
      </c>
      <c r="H129" s="26">
        <f>IF(SUM(C129:G129)&gt;0,SUM(C129:G129),0.1)</f>
        <v>41.230000000000004</v>
      </c>
      <c r="I129" s="27">
        <v>99</v>
      </c>
      <c r="K129" s="1">
        <f>RANK(H129,H$3:H$294,0)</f>
        <v>7</v>
      </c>
      <c r="M129" s="1" t="str">
        <f>B128</f>
        <v>PAP Hannah Wood</v>
      </c>
      <c r="N129" s="28">
        <f>IFERROR(H129+I129,"")</f>
        <v>140.23000000000002</v>
      </c>
    </row>
    <row r="130" spans="1:14" ht="12.75" customHeight="1" x14ac:dyDescent="0.4">
      <c r="A130" s="111">
        <v>2</v>
      </c>
      <c r="B130" s="110" t="str">
        <f>sections!B28</f>
        <v>KAI Trish O'Neill</v>
      </c>
      <c r="C130" s="29" t="s">
        <v>139</v>
      </c>
      <c r="D130" s="30" t="s">
        <v>147</v>
      </c>
      <c r="E130" s="30" t="s">
        <v>139</v>
      </c>
      <c r="F130" s="29" t="s">
        <v>147</v>
      </c>
      <c r="G130" s="22" t="str">
        <f>IFERROR(VLOOKUP(G128,sections!$I$1:$L$12,4,FALSE),"")</f>
        <v>0-3</v>
      </c>
      <c r="H130" s="31"/>
      <c r="I130" s="32"/>
      <c r="N130" s="28"/>
    </row>
    <row r="131" spans="1:14" ht="12.75" customHeight="1" x14ac:dyDescent="0.6">
      <c r="A131" s="98"/>
      <c r="B131" s="98"/>
      <c r="C131" s="33">
        <f>IFERROR(VLOOKUP(C130,sections!$I$1:$L$12,2,FALSE),"")</f>
        <v>8.31</v>
      </c>
      <c r="D131" s="34">
        <f>IFERROR(VLOOKUP(D130,sections!$I$1:$L$12,2,FALSE),"")</f>
        <v>2.5</v>
      </c>
      <c r="E131" s="34">
        <f>IFERROR(VLOOKUP(E130,sections!$I$1:$L$12,2,FALSE),"")</f>
        <v>8.31</v>
      </c>
      <c r="F131" s="33">
        <f>IFERROR(VLOOKUP(F130,sections!$I$1:$L$12,2,FALSE),"")</f>
        <v>2.5</v>
      </c>
      <c r="G131" s="25">
        <f>IFERROR(VLOOKUP(G130,sections!$I$1:$L$12,2,FALSE),"")</f>
        <v>0</v>
      </c>
      <c r="H131" s="26">
        <f>IF(SUM(C131:G131)&gt;0,SUM(C131:G131),0.1)</f>
        <v>21.62</v>
      </c>
      <c r="I131" s="27">
        <v>57</v>
      </c>
      <c r="K131" s="1">
        <f>RANK(H131,H$3:H$294,0)</f>
        <v>65</v>
      </c>
      <c r="M131" s="1" t="str">
        <f>B130</f>
        <v>KAI Trish O'Neill</v>
      </c>
      <c r="N131" s="28">
        <f>IFERROR(H131+I131,"")</f>
        <v>78.62</v>
      </c>
    </row>
    <row r="132" spans="1:14" ht="12.75" customHeight="1" x14ac:dyDescent="0.4">
      <c r="A132" s="111">
        <v>3</v>
      </c>
      <c r="B132" s="110" t="str">
        <f>sections!B29</f>
        <v>PAT Debs Sylva</v>
      </c>
      <c r="C132" s="30" t="s">
        <v>144</v>
      </c>
      <c r="D132" s="30" t="str">
        <f>IFERROR(VLOOKUP(D130,sections!$I$1:$L$12,4,FALSE),"")</f>
        <v>3-2</v>
      </c>
      <c r="E132" s="29" t="s">
        <v>139</v>
      </c>
      <c r="F132" s="22" t="str">
        <f>IFERROR(VLOOKUP(F128,sections!$I$1:$L$12,4,FALSE),"")</f>
        <v>1-3</v>
      </c>
      <c r="G132" s="29" t="s">
        <v>146</v>
      </c>
      <c r="H132" s="31"/>
      <c r="I132" s="32"/>
      <c r="N132" s="28"/>
    </row>
    <row r="133" spans="1:14" ht="12.75" customHeight="1" x14ac:dyDescent="0.6">
      <c r="A133" s="98"/>
      <c r="B133" s="98"/>
      <c r="C133" s="34">
        <f>IFERROR(VLOOKUP(C132,sections!$I$1:$L$12,2,FALSE),"")</f>
        <v>8.1999999999999993</v>
      </c>
      <c r="D133" s="34">
        <f>IFERROR(VLOOKUP(D132,sections!$I$1:$L$12,2,FALSE),"")</f>
        <v>8.1</v>
      </c>
      <c r="E133" s="33">
        <f>IFERROR(VLOOKUP(E132,sections!$I$1:$L$12,2,FALSE),"")</f>
        <v>8.31</v>
      </c>
      <c r="F133" s="25">
        <f>IFERROR(VLOOKUP(F132,sections!$I$1:$L$12,2,FALSE),"")</f>
        <v>1.21</v>
      </c>
      <c r="G133" s="33">
        <f>IFERROR(VLOOKUP(G132,sections!$I$1:$L$12,2,FALSE),"")</f>
        <v>8.1</v>
      </c>
      <c r="H133" s="26">
        <f>IF(SUM(C133:G133)&gt;0,SUM(C133:G133),0.1)</f>
        <v>33.92</v>
      </c>
      <c r="I133" s="27">
        <v>57</v>
      </c>
      <c r="K133" s="1">
        <f>RANK(H133,H$3:H$294,0)</f>
        <v>28</v>
      </c>
      <c r="M133" s="1" t="str">
        <f>B132</f>
        <v>PAT Debs Sylva</v>
      </c>
      <c r="N133" s="28">
        <f>IFERROR(H133+I133,"")</f>
        <v>90.92</v>
      </c>
    </row>
    <row r="134" spans="1:14" ht="12.75" customHeight="1" x14ac:dyDescent="0.4">
      <c r="A134" s="111">
        <v>4</v>
      </c>
      <c r="B134" s="110" t="str">
        <f>sections!B30</f>
        <v>GERSA Bella Brierly</v>
      </c>
      <c r="C134" s="30" t="str">
        <f>IFERROR(VLOOKUP(C132,sections!$I$1:$L$12,4,FALSE),"")</f>
        <v>1-3</v>
      </c>
      <c r="D134" s="29" t="s">
        <v>145</v>
      </c>
      <c r="E134" s="22" t="str">
        <f>IFERROR(VLOOKUP(E128,sections!$I$1:$L$12,4,FALSE),"")</f>
        <v>0-3</v>
      </c>
      <c r="F134" s="29" t="str">
        <f>IFERROR(VLOOKUP(F130,sections!$I$1:$L$12,4,FALSE),"")</f>
        <v>3-2</v>
      </c>
      <c r="G134" s="30" t="s">
        <v>139</v>
      </c>
      <c r="H134" s="31"/>
      <c r="I134" s="32"/>
      <c r="N134" s="28"/>
    </row>
    <row r="135" spans="1:14" ht="12.75" customHeight="1" x14ac:dyDescent="0.6">
      <c r="A135" s="112"/>
      <c r="B135" s="98"/>
      <c r="C135" s="34">
        <f>IFERROR(VLOOKUP(C134,sections!$I$1:$L$12,2,FALSE),"")</f>
        <v>1.21</v>
      </c>
      <c r="D135" s="33">
        <f>IFERROR(VLOOKUP(D134,sections!$I$1:$L$12,2,FALSE),"")</f>
        <v>1.21</v>
      </c>
      <c r="E135" s="25">
        <f>IFERROR(VLOOKUP(E134,sections!$I$1:$L$12,2,FALSE),"")</f>
        <v>0</v>
      </c>
      <c r="F135" s="33">
        <f>IFERROR(VLOOKUP(F134,sections!$I$1:$L$12,2,FALSE),"")</f>
        <v>8.1</v>
      </c>
      <c r="G135" s="34">
        <f>IFERROR(VLOOKUP(G134,sections!$I$1:$L$12,2,FALSE),"")</f>
        <v>8.31</v>
      </c>
      <c r="H135" s="26">
        <f>IF(SUM(C135:G135)&gt;0,SUM(C135:G135),0.1)</f>
        <v>18.829999999999998</v>
      </c>
      <c r="I135" s="27"/>
      <c r="K135" s="1">
        <f>RANK(H135,H$3:H$294,0)</f>
        <v>80</v>
      </c>
      <c r="M135" s="1" t="str">
        <f>B134</f>
        <v>GERSA Bella Brierly</v>
      </c>
      <c r="N135" s="28">
        <f>IFERROR(H135+I135,"")</f>
        <v>18.829999999999998</v>
      </c>
    </row>
    <row r="136" spans="1:14" ht="12.75" customHeight="1" x14ac:dyDescent="0.4">
      <c r="A136" s="111">
        <v>5</v>
      </c>
      <c r="B136" s="110" t="str">
        <f>sections!B31</f>
        <v>TGA Angela Murton</v>
      </c>
      <c r="C136" s="29" t="str">
        <f>IFERROR(VLOOKUP(C130,sections!$I$1:$L$12,4,FALSE),"")</f>
        <v>0-3</v>
      </c>
      <c r="D136" s="22" t="str">
        <f>IFERROR(VLOOKUP(D128,sections!$I$1:$L$12,4,FALSE),"")</f>
        <v>0-3</v>
      </c>
      <c r="E136" s="29" t="str">
        <f>IFERROR(VLOOKUP(E132,sections!$I$1:$L$12,4,FALSE),"")</f>
        <v>0-3</v>
      </c>
      <c r="F136" s="30" t="s">
        <v>140</v>
      </c>
      <c r="G136" s="30" t="str">
        <f>IFERROR(VLOOKUP(G134,sections!$I$1:$L$12,4,FALSE),"")</f>
        <v>0-3</v>
      </c>
      <c r="H136" s="31"/>
      <c r="I136" s="32"/>
      <c r="N136" s="28"/>
    </row>
    <row r="137" spans="1:14" ht="12.75" customHeight="1" x14ac:dyDescent="0.6">
      <c r="A137" s="98"/>
      <c r="B137" s="98"/>
      <c r="C137" s="33">
        <f>IFERROR(VLOOKUP(C136,sections!$I$1:$L$12,2,FALSE),"")</f>
        <v>0</v>
      </c>
      <c r="D137" s="25">
        <f>IFERROR(VLOOKUP(D136,sections!$I$1:$L$12,2,FALSE),"")</f>
        <v>0</v>
      </c>
      <c r="E137" s="33">
        <f>IFERROR(VLOOKUP(E136,sections!$I$1:$L$12,2,FALSE),"")</f>
        <v>0</v>
      </c>
      <c r="F137" s="34">
        <f>IFERROR(VLOOKUP(F136,sections!$I$1:$L$12,2,FALSE),"")</f>
        <v>0</v>
      </c>
      <c r="G137" s="34">
        <f>IFERROR(VLOOKUP(G136,sections!$I$1:$L$12,2,FALSE),"")</f>
        <v>0</v>
      </c>
      <c r="H137" s="26">
        <f>IF(SUM(C137:G137)&gt;0,SUM(C137:G137),0.1)</f>
        <v>0.1</v>
      </c>
      <c r="I137" s="27"/>
      <c r="K137" s="1">
        <f>RANK(H137,H$3:H$294,0)</f>
        <v>124</v>
      </c>
      <c r="M137" s="1" t="str">
        <f>B136</f>
        <v>TGA Angela Murton</v>
      </c>
      <c r="N137" s="28">
        <f>IFERROR(H137+I137,"")</f>
        <v>0.1</v>
      </c>
    </row>
    <row r="138" spans="1:14" ht="12.75" customHeight="1" x14ac:dyDescent="0.4">
      <c r="A138" s="111">
        <v>6</v>
      </c>
      <c r="B138" s="110" t="str">
        <f>sections!B32</f>
        <v>HWC Justine Hickey</v>
      </c>
      <c r="C138" s="22" t="str">
        <f>IFERROR(VLOOKUP(C128,sections!$I$1:$L$12,4,FALSE),"")</f>
        <v>2-3</v>
      </c>
      <c r="D138" s="29" t="str">
        <f>IFERROR(VLOOKUP(D134,sections!$I$1:$L$12,4,FALSE),"")</f>
        <v>3-1</v>
      </c>
      <c r="E138" s="30" t="str">
        <f>IFERROR(VLOOKUP(E130,sections!$I$1:$L$12,4,FALSE),"")</f>
        <v>0-3</v>
      </c>
      <c r="F138" s="30" t="str">
        <f>IFERROR(VLOOKUP(F136,sections!$I$1:$L$12,4,FALSE),"")</f>
        <v>3-0</v>
      </c>
      <c r="G138" s="29" t="str">
        <f>IFERROR(VLOOKUP(G132,sections!$I$1:$L$12,4,FALSE),"")</f>
        <v>2-3</v>
      </c>
      <c r="H138" s="31"/>
      <c r="I138" s="32"/>
      <c r="N138" s="28"/>
    </row>
    <row r="139" spans="1:14" ht="12.75" customHeight="1" x14ac:dyDescent="0.6">
      <c r="A139" s="98"/>
      <c r="B139" s="98"/>
      <c r="C139" s="25">
        <f>IFERROR(VLOOKUP(C138,sections!$I$1:$L$12,2,FALSE),"")</f>
        <v>2.5</v>
      </c>
      <c r="D139" s="33">
        <f>IFERROR(VLOOKUP(D138,sections!$I$1:$L$12,2,FALSE),"")</f>
        <v>8.1999999999999993</v>
      </c>
      <c r="E139" s="34">
        <f>IFERROR(VLOOKUP(E138,sections!$I$1:$L$12,2,FALSE),"")</f>
        <v>0</v>
      </c>
      <c r="F139" s="34">
        <f>IFERROR(VLOOKUP(F138,sections!$I$1:$L$12,2,FALSE),"")</f>
        <v>8.31</v>
      </c>
      <c r="G139" s="33">
        <f>IFERROR(VLOOKUP(G138,sections!$I$1:$L$12,2,FALSE),"")</f>
        <v>2.5</v>
      </c>
      <c r="H139" s="26">
        <f>IF(SUM(C139:G139)&gt;0,SUM(C139:G139),0.1)</f>
        <v>21.509999999999998</v>
      </c>
      <c r="I139" s="27"/>
      <c r="K139" s="1">
        <f>RANK(H139,H$3:H$294,0)</f>
        <v>66</v>
      </c>
      <c r="M139" s="1" t="str">
        <f>B138</f>
        <v>HWC Justine Hickey</v>
      </c>
      <c r="N139" s="28">
        <f>IFERROR(H139+I139,"")</f>
        <v>21.509999999999998</v>
      </c>
    </row>
    <row r="140" spans="1:14" ht="12.75" customHeight="1" x14ac:dyDescent="0.35"/>
    <row r="141" spans="1:14" ht="12.75" customHeight="1" x14ac:dyDescent="0.7">
      <c r="A141" s="17" t="s">
        <v>441</v>
      </c>
      <c r="B141" s="18"/>
      <c r="C141" s="35">
        <v>1</v>
      </c>
      <c r="D141" s="35">
        <v>2</v>
      </c>
      <c r="E141" s="35">
        <v>3</v>
      </c>
      <c r="F141" s="35">
        <v>4</v>
      </c>
      <c r="G141" s="35">
        <v>5</v>
      </c>
      <c r="H141" s="20" t="s">
        <v>431</v>
      </c>
      <c r="I141" s="21"/>
      <c r="N141" s="28"/>
    </row>
    <row r="142" spans="1:14" ht="12.75" customHeight="1" x14ac:dyDescent="0.4">
      <c r="A142" s="111">
        <v>1</v>
      </c>
      <c r="B142" s="110" t="str">
        <f>sections!D27</f>
        <v>WAI Celia Bason</v>
      </c>
      <c r="C142" s="22" t="s">
        <v>139</v>
      </c>
      <c r="D142" s="22" t="s">
        <v>139</v>
      </c>
      <c r="E142" s="22" t="s">
        <v>139</v>
      </c>
      <c r="F142" s="22" t="s">
        <v>144</v>
      </c>
      <c r="G142" s="22" t="s">
        <v>140</v>
      </c>
      <c r="H142" s="23"/>
      <c r="I142" s="24"/>
      <c r="N142" s="28"/>
    </row>
    <row r="143" spans="1:14" ht="12.75" customHeight="1" x14ac:dyDescent="0.6">
      <c r="A143" s="98"/>
      <c r="B143" s="98"/>
      <c r="C143" s="25">
        <f>IFERROR(VLOOKUP(C142,sections!$I$1:$L$12,2,FALSE),"")</f>
        <v>8.31</v>
      </c>
      <c r="D143" s="25">
        <f>IFERROR(VLOOKUP(D142,sections!$I$1:$L$12,2,FALSE),"")</f>
        <v>8.31</v>
      </c>
      <c r="E143" s="25">
        <f>IFERROR(VLOOKUP(E142,sections!$I$1:$L$12,2,FALSE),"")</f>
        <v>8.31</v>
      </c>
      <c r="F143" s="25">
        <f>IFERROR(VLOOKUP(F142,sections!$I$1:$L$12,2,FALSE),"")</f>
        <v>8.1999999999999993</v>
      </c>
      <c r="G143" s="25">
        <f>IFERROR(VLOOKUP(G142,sections!$I$1:$L$12,2,FALSE),"")</f>
        <v>0</v>
      </c>
      <c r="H143" s="26">
        <f>IF(SUM(C143:G143)&gt;0,SUM(C143:G143),0.1)</f>
        <v>33.129999999999995</v>
      </c>
      <c r="I143" s="27">
        <v>57</v>
      </c>
      <c r="K143" s="1">
        <f>RANK(H143,H$3:H$294,0)</f>
        <v>30</v>
      </c>
      <c r="M143" s="1" t="str">
        <f>B142</f>
        <v>WAI Celia Bason</v>
      </c>
      <c r="N143" s="28">
        <f>IFERROR(H143+I143,"")</f>
        <v>90.13</v>
      </c>
    </row>
    <row r="144" spans="1:14" ht="12.75" customHeight="1" x14ac:dyDescent="0.4">
      <c r="A144" s="111">
        <v>2</v>
      </c>
      <c r="B144" s="110" t="str">
        <f>sections!D28</f>
        <v>GERSA Clare Shanaher</v>
      </c>
      <c r="C144" s="29" t="s">
        <v>144</v>
      </c>
      <c r="D144" s="30" t="s">
        <v>139</v>
      </c>
      <c r="E144" s="30" t="s">
        <v>139</v>
      </c>
      <c r="F144" s="29" t="s">
        <v>144</v>
      </c>
      <c r="G144" s="22" t="str">
        <f>IFERROR(VLOOKUP(G142,sections!$I$1:$L$12,4,FALSE),"")</f>
        <v>3-0</v>
      </c>
      <c r="H144" s="31"/>
      <c r="I144" s="32"/>
      <c r="N144" s="28"/>
    </row>
    <row r="145" spans="1:14" ht="12.75" customHeight="1" x14ac:dyDescent="0.6">
      <c r="A145" s="98"/>
      <c r="B145" s="98"/>
      <c r="C145" s="33">
        <f>IFERROR(VLOOKUP(C144,sections!$I$1:$L$12,2,FALSE),"")</f>
        <v>8.1999999999999993</v>
      </c>
      <c r="D145" s="34">
        <f>IFERROR(VLOOKUP(D144,sections!$I$1:$L$12,2,FALSE),"")</f>
        <v>8.31</v>
      </c>
      <c r="E145" s="34">
        <f>IFERROR(VLOOKUP(E144,sections!$I$1:$L$12,2,FALSE),"")</f>
        <v>8.31</v>
      </c>
      <c r="F145" s="33">
        <f>IFERROR(VLOOKUP(F144,sections!$I$1:$L$12,2,FALSE),"")</f>
        <v>8.1999999999999993</v>
      </c>
      <c r="G145" s="25">
        <f>IFERROR(VLOOKUP(G144,sections!$I$1:$L$12,2,FALSE),"")</f>
        <v>8.31</v>
      </c>
      <c r="H145" s="26">
        <f>IF(SUM(C145:G145)&gt;0,SUM(C145:G145),0.1)</f>
        <v>41.33</v>
      </c>
      <c r="I145" s="27">
        <v>99</v>
      </c>
      <c r="K145" s="1">
        <f>RANK(H145,H$3:H$294,0)</f>
        <v>3</v>
      </c>
      <c r="M145" s="1" t="str">
        <f>B144</f>
        <v>GERSA Clare Shanaher</v>
      </c>
      <c r="N145" s="28">
        <f>IFERROR(H145+I145,"")</f>
        <v>140.32999999999998</v>
      </c>
    </row>
    <row r="146" spans="1:14" ht="12.75" customHeight="1" x14ac:dyDescent="0.4">
      <c r="A146" s="111">
        <v>3</v>
      </c>
      <c r="B146" s="110" t="str">
        <f>sections!D29</f>
        <v>KAI Lee Early</v>
      </c>
      <c r="C146" s="30" t="s">
        <v>139</v>
      </c>
      <c r="D146" s="30" t="str">
        <f>IFERROR(VLOOKUP(D144,sections!$I$1:$L$12,4,FALSE),"")</f>
        <v>0-3</v>
      </c>
      <c r="E146" s="29" t="s">
        <v>139</v>
      </c>
      <c r="F146" s="22" t="str">
        <f>IFERROR(VLOOKUP(F142,sections!$I$1:$L$12,4,FALSE),"")</f>
        <v>1-3</v>
      </c>
      <c r="G146" s="29" t="s">
        <v>144</v>
      </c>
      <c r="H146" s="31"/>
      <c r="I146" s="32"/>
      <c r="N146" s="28"/>
    </row>
    <row r="147" spans="1:14" ht="12.75" customHeight="1" x14ac:dyDescent="0.6">
      <c r="A147" s="98"/>
      <c r="B147" s="98"/>
      <c r="C147" s="34">
        <f>IFERROR(VLOOKUP(C146,sections!$I$1:$L$12,2,FALSE),"")</f>
        <v>8.31</v>
      </c>
      <c r="D147" s="34">
        <f>IFERROR(VLOOKUP(D146,sections!$I$1:$L$12,2,FALSE),"")</f>
        <v>0</v>
      </c>
      <c r="E147" s="33">
        <f>IFERROR(VLOOKUP(E146,sections!$I$1:$L$12,2,FALSE),"")</f>
        <v>8.31</v>
      </c>
      <c r="F147" s="25">
        <f>IFERROR(VLOOKUP(F146,sections!$I$1:$L$12,2,FALSE),"")</f>
        <v>1.21</v>
      </c>
      <c r="G147" s="33">
        <f>IFERROR(VLOOKUP(G146,sections!$I$1:$L$12,2,FALSE),"")</f>
        <v>8.1999999999999993</v>
      </c>
      <c r="H147" s="26">
        <f>IF(SUM(C147:G147)&gt;0,SUM(C147:G147),0.1)</f>
        <v>26.03</v>
      </c>
      <c r="I147" s="27">
        <v>57</v>
      </c>
      <c r="K147" s="1">
        <f>RANK(H147,H$3:H$294,0)</f>
        <v>56</v>
      </c>
      <c r="M147" s="1" t="str">
        <f>B146</f>
        <v>KAI Lee Early</v>
      </c>
      <c r="N147" s="28">
        <f>IFERROR(H147+I147,"")</f>
        <v>83.03</v>
      </c>
    </row>
    <row r="148" spans="1:14" ht="12.75" customHeight="1" x14ac:dyDescent="0.4">
      <c r="A148" s="111">
        <v>4</v>
      </c>
      <c r="B148" s="110" t="str">
        <f>sections!D30</f>
        <v>TOK Sheryl Wills</v>
      </c>
      <c r="C148" s="30" t="str">
        <f>IFERROR(VLOOKUP(C146,sections!$I$1:$L$12,4,FALSE),"")</f>
        <v>0-3</v>
      </c>
      <c r="D148" s="29" t="s">
        <v>145</v>
      </c>
      <c r="E148" s="22" t="str">
        <f>IFERROR(VLOOKUP(E142,sections!$I$1:$L$12,4,FALSE),"")</f>
        <v>0-3</v>
      </c>
      <c r="F148" s="29" t="str">
        <f>IFERROR(VLOOKUP(F144,sections!$I$1:$L$12,4,FALSE),"")</f>
        <v>1-3</v>
      </c>
      <c r="G148" s="30" t="s">
        <v>147</v>
      </c>
      <c r="H148" s="31"/>
      <c r="I148" s="32"/>
      <c r="N148" s="28"/>
    </row>
    <row r="149" spans="1:14" ht="12.75" customHeight="1" x14ac:dyDescent="0.6">
      <c r="A149" s="112"/>
      <c r="B149" s="98"/>
      <c r="C149" s="34">
        <f>IFERROR(VLOOKUP(C148,sections!$I$1:$L$12,2,FALSE),"")</f>
        <v>0</v>
      </c>
      <c r="D149" s="33">
        <f>IFERROR(VLOOKUP(D148,sections!$I$1:$L$12,2,FALSE),"")</f>
        <v>1.21</v>
      </c>
      <c r="E149" s="25">
        <f>IFERROR(VLOOKUP(E148,sections!$I$1:$L$12,2,FALSE),"")</f>
        <v>0</v>
      </c>
      <c r="F149" s="33">
        <f>IFERROR(VLOOKUP(F148,sections!$I$1:$L$12,2,FALSE),"")</f>
        <v>1.21</v>
      </c>
      <c r="G149" s="34">
        <f>IFERROR(VLOOKUP(G148,sections!$I$1:$L$12,2,FALSE),"")</f>
        <v>2.5</v>
      </c>
      <c r="H149" s="26">
        <f>IF(SUM(C149:G149)&gt;0,SUM(C149:G149),0.1)</f>
        <v>4.92</v>
      </c>
      <c r="I149" s="27"/>
      <c r="K149" s="1">
        <f>RANK(H149,H$3:H$294,0)</f>
        <v>114</v>
      </c>
      <c r="M149" s="1" t="str">
        <f>B148</f>
        <v>TOK Sheryl Wills</v>
      </c>
      <c r="N149" s="28">
        <f>IFERROR(H149+I149,"")</f>
        <v>4.92</v>
      </c>
    </row>
    <row r="150" spans="1:14" ht="12.75" customHeight="1" x14ac:dyDescent="0.4">
      <c r="A150" s="111">
        <v>5</v>
      </c>
      <c r="B150" s="110" t="str">
        <f>sections!D31</f>
        <v>HOW Geraldine Rose</v>
      </c>
      <c r="C150" s="29" t="str">
        <f>IFERROR(VLOOKUP(C144,sections!$I$1:$L$12,4,FALSE),"")</f>
        <v>1-3</v>
      </c>
      <c r="D150" s="22" t="str">
        <f>IFERROR(VLOOKUP(D142,sections!$I$1:$L$12,4,FALSE),"")</f>
        <v>0-3</v>
      </c>
      <c r="E150" s="29" t="str">
        <f>IFERROR(VLOOKUP(E146,sections!$I$1:$L$12,4,FALSE),"")</f>
        <v>0-3</v>
      </c>
      <c r="F150" s="30" t="s">
        <v>140</v>
      </c>
      <c r="G150" s="30" t="str">
        <f>IFERROR(VLOOKUP(G148,sections!$I$1:$L$12,4,FALSE),"")</f>
        <v>3-2</v>
      </c>
      <c r="H150" s="31"/>
      <c r="I150" s="32"/>
      <c r="N150" s="28"/>
    </row>
    <row r="151" spans="1:14" ht="12.75" customHeight="1" x14ac:dyDescent="0.6">
      <c r="A151" s="98"/>
      <c r="B151" s="98"/>
      <c r="C151" s="33">
        <f>IFERROR(VLOOKUP(C150,sections!$I$1:$L$12,2,FALSE),"")</f>
        <v>1.21</v>
      </c>
      <c r="D151" s="25">
        <f>IFERROR(VLOOKUP(D150,sections!$I$1:$L$12,2,FALSE),"")</f>
        <v>0</v>
      </c>
      <c r="E151" s="33">
        <f>IFERROR(VLOOKUP(E150,sections!$I$1:$L$12,2,FALSE),"")</f>
        <v>0</v>
      </c>
      <c r="F151" s="34">
        <f>IFERROR(VLOOKUP(F150,sections!$I$1:$L$12,2,FALSE),"")</f>
        <v>0</v>
      </c>
      <c r="G151" s="34">
        <f>IFERROR(VLOOKUP(G150,sections!$I$1:$L$12,2,FALSE),"")</f>
        <v>8.1</v>
      </c>
      <c r="H151" s="26">
        <f>IF(SUM(C151:G151)&gt;0,SUM(C151:G151),0.1)</f>
        <v>9.3099999999999987</v>
      </c>
      <c r="I151" s="27"/>
      <c r="K151" s="1">
        <f>RANK(H151,H$3:H$294,0)</f>
        <v>108</v>
      </c>
      <c r="M151" s="1" t="str">
        <f>B150</f>
        <v>HOW Geraldine Rose</v>
      </c>
      <c r="N151" s="28">
        <f>IFERROR(H151+I151,"")</f>
        <v>9.3099999999999987</v>
      </c>
    </row>
    <row r="152" spans="1:14" ht="12.75" customHeight="1" x14ac:dyDescent="0.4">
      <c r="A152" s="111">
        <v>6</v>
      </c>
      <c r="B152" s="110" t="str">
        <f>sections!D32</f>
        <v>ONE Tracey Rangiuia</v>
      </c>
      <c r="C152" s="22" t="str">
        <f>IFERROR(VLOOKUP(C142,sections!$I$1:$L$12,4,FALSE),"")</f>
        <v>0-3</v>
      </c>
      <c r="D152" s="29" t="str">
        <f>IFERROR(VLOOKUP(D148,sections!$I$1:$L$12,4,FALSE),"")</f>
        <v>3-1</v>
      </c>
      <c r="E152" s="30" t="str">
        <f>IFERROR(VLOOKUP(E144,sections!$I$1:$L$12,4,FALSE),"")</f>
        <v>0-3</v>
      </c>
      <c r="F152" s="30" t="str">
        <f>IFERROR(VLOOKUP(F150,sections!$I$1:$L$12,4,FALSE),"")</f>
        <v>3-0</v>
      </c>
      <c r="G152" s="29" t="str">
        <f>IFERROR(VLOOKUP(G146,sections!$I$1:$L$12,4,FALSE),"")</f>
        <v>1-3</v>
      </c>
      <c r="H152" s="31"/>
      <c r="I152" s="32"/>
      <c r="N152" s="28"/>
    </row>
    <row r="153" spans="1:14" ht="12.75" customHeight="1" x14ac:dyDescent="0.6">
      <c r="A153" s="98"/>
      <c r="B153" s="98"/>
      <c r="C153" s="25">
        <f>IFERROR(VLOOKUP(C152,sections!$I$1:$L$12,2,FALSE),"")</f>
        <v>0</v>
      </c>
      <c r="D153" s="33">
        <f>IFERROR(VLOOKUP(D152,sections!$I$1:$L$12,2,FALSE),"")</f>
        <v>8.1999999999999993</v>
      </c>
      <c r="E153" s="34">
        <f>IFERROR(VLOOKUP(E152,sections!$I$1:$L$12,2,FALSE),"")</f>
        <v>0</v>
      </c>
      <c r="F153" s="34">
        <f>IFERROR(VLOOKUP(F152,sections!$I$1:$L$12,2,FALSE),"")</f>
        <v>8.31</v>
      </c>
      <c r="G153" s="33">
        <f>IFERROR(VLOOKUP(G152,sections!$I$1:$L$12,2,FALSE),"")</f>
        <v>1.21</v>
      </c>
      <c r="H153" s="26">
        <f>IF(SUM(C153:G153)&gt;0,SUM(C153:G153),0.1)</f>
        <v>17.72</v>
      </c>
      <c r="I153" s="27"/>
      <c r="K153" s="1">
        <f>RANK(H153,H$3:H$294,0)</f>
        <v>85</v>
      </c>
      <c r="M153" s="1" t="str">
        <f>B152</f>
        <v>ONE Tracey Rangiuia</v>
      </c>
      <c r="N153" s="28">
        <f>IFERROR(H153+I153,"")</f>
        <v>17.72</v>
      </c>
    </row>
    <row r="154" spans="1:14" ht="12.75" customHeight="1" x14ac:dyDescent="0.35"/>
    <row r="155" spans="1:14" ht="12.75" customHeight="1" x14ac:dyDescent="0.7">
      <c r="A155" s="17" t="s">
        <v>442</v>
      </c>
      <c r="B155" s="18"/>
      <c r="C155" s="35">
        <v>1</v>
      </c>
      <c r="D155" s="35">
        <v>2</v>
      </c>
      <c r="E155" s="35">
        <v>3</v>
      </c>
      <c r="F155" s="35">
        <v>4</v>
      </c>
      <c r="G155" s="35">
        <v>5</v>
      </c>
      <c r="H155" s="20" t="s">
        <v>431</v>
      </c>
      <c r="I155" s="21"/>
      <c r="N155" s="28"/>
    </row>
    <row r="156" spans="1:14" ht="12.75" customHeight="1" x14ac:dyDescent="0.4">
      <c r="A156" s="111">
        <v>1</v>
      </c>
      <c r="B156" s="110" t="str">
        <f>sections!F27</f>
        <v>PAT Sweethart Paul Bennett</v>
      </c>
      <c r="C156" s="22" t="s">
        <v>139</v>
      </c>
      <c r="D156" s="22" t="s">
        <v>139</v>
      </c>
      <c r="E156" s="22" t="s">
        <v>146</v>
      </c>
      <c r="F156" s="22" t="s">
        <v>146</v>
      </c>
      <c r="G156" s="22" t="s">
        <v>139</v>
      </c>
      <c r="H156" s="23"/>
      <c r="I156" s="24"/>
      <c r="N156" s="28"/>
    </row>
    <row r="157" spans="1:14" ht="12.75" customHeight="1" x14ac:dyDescent="0.6">
      <c r="A157" s="98"/>
      <c r="B157" s="98"/>
      <c r="C157" s="25">
        <f>IFERROR(VLOOKUP(C156,sections!$I$1:$L$12,2,FALSE),"")</f>
        <v>8.31</v>
      </c>
      <c r="D157" s="25">
        <f>IFERROR(VLOOKUP(D156,sections!$I$1:$L$12,2,FALSE),"")</f>
        <v>8.31</v>
      </c>
      <c r="E157" s="25">
        <f>IFERROR(VLOOKUP(E156,sections!$I$1:$L$12,2,FALSE),"")</f>
        <v>8.1</v>
      </c>
      <c r="F157" s="25">
        <f>IFERROR(VLOOKUP(F156,sections!$I$1:$L$12,2,FALSE),"")</f>
        <v>8.1</v>
      </c>
      <c r="G157" s="25">
        <f>IFERROR(VLOOKUP(G156,sections!$I$1:$L$12,2,FALSE),"")</f>
        <v>8.31</v>
      </c>
      <c r="H157" s="26">
        <f>IF(SUM(C157:G157)&gt;0,SUM(C157:G157),0.1)</f>
        <v>41.13</v>
      </c>
      <c r="I157" s="27">
        <v>99</v>
      </c>
      <c r="K157" s="1">
        <f>RANK(H157,H$3:H$294,0)</f>
        <v>10</v>
      </c>
      <c r="M157" s="1" t="str">
        <f>B156</f>
        <v>PAT Sweethart Paul Bennett</v>
      </c>
      <c r="N157" s="28">
        <f>IFERROR(H157+I157,"")</f>
        <v>140.13</v>
      </c>
    </row>
    <row r="158" spans="1:14" ht="12.75" customHeight="1" x14ac:dyDescent="0.4">
      <c r="A158" s="111">
        <v>2</v>
      </c>
      <c r="B158" s="110" t="str">
        <f>sections!F28</f>
        <v>HOR Corien Simpson</v>
      </c>
      <c r="C158" s="29" t="s">
        <v>139</v>
      </c>
      <c r="D158" s="30" t="s">
        <v>139</v>
      </c>
      <c r="E158" s="30" t="s">
        <v>139</v>
      </c>
      <c r="F158" s="29" t="s">
        <v>144</v>
      </c>
      <c r="G158" s="22" t="str">
        <f>IFERROR(VLOOKUP(G156,sections!$I$1:$L$12,4,FALSE),"")</f>
        <v>0-3</v>
      </c>
      <c r="H158" s="31"/>
      <c r="I158" s="32"/>
      <c r="N158" s="28"/>
    </row>
    <row r="159" spans="1:14" ht="12.75" customHeight="1" x14ac:dyDescent="0.6">
      <c r="A159" s="98"/>
      <c r="B159" s="98"/>
      <c r="C159" s="33">
        <f>IFERROR(VLOOKUP(C158,sections!$I$1:$L$12,2,FALSE),"")</f>
        <v>8.31</v>
      </c>
      <c r="D159" s="34">
        <f>IFERROR(VLOOKUP(D158,sections!$I$1:$L$12,2,FALSE),"")</f>
        <v>8.31</v>
      </c>
      <c r="E159" s="34">
        <f>IFERROR(VLOOKUP(E158,sections!$I$1:$L$12,2,FALSE),"")</f>
        <v>8.31</v>
      </c>
      <c r="F159" s="33">
        <f>IFERROR(VLOOKUP(F158,sections!$I$1:$L$12,2,FALSE),"")</f>
        <v>8.1999999999999993</v>
      </c>
      <c r="G159" s="25">
        <f>IFERROR(VLOOKUP(G158,sections!$I$1:$L$12,2,FALSE),"")</f>
        <v>0</v>
      </c>
      <c r="H159" s="26">
        <f>IF(SUM(C159:G159)&gt;0,SUM(C159:G159),0.1)</f>
        <v>33.129999999999995</v>
      </c>
      <c r="I159" s="27">
        <v>57</v>
      </c>
      <c r="K159" s="1">
        <f>RANK(H159,H$3:H$294,0)</f>
        <v>30</v>
      </c>
      <c r="M159" s="1" t="str">
        <f>B158</f>
        <v>HOR Corien Simpson</v>
      </c>
      <c r="N159" s="28">
        <f>IFERROR(H159+I159,"")</f>
        <v>90.13</v>
      </c>
    </row>
    <row r="160" spans="1:14" ht="12.75" customHeight="1" x14ac:dyDescent="0.4">
      <c r="A160" s="111">
        <v>3</v>
      </c>
      <c r="B160" s="110" t="str">
        <f>sections!F29</f>
        <v>GERSA Leeanne Stowers</v>
      </c>
      <c r="C160" s="30" t="s">
        <v>147</v>
      </c>
      <c r="D160" s="30" t="str">
        <f>IFERROR(VLOOKUP(D158,sections!$I$1:$L$12,4,FALSE),"")</f>
        <v>0-3</v>
      </c>
      <c r="E160" s="29" t="s">
        <v>139</v>
      </c>
      <c r="F160" s="22" t="str">
        <f>IFERROR(VLOOKUP(F156,sections!$I$1:$L$12,4,FALSE),"")</f>
        <v>2-3</v>
      </c>
      <c r="G160" s="29" t="s">
        <v>144</v>
      </c>
      <c r="H160" s="31"/>
      <c r="I160" s="32"/>
      <c r="N160" s="28"/>
    </row>
    <row r="161" spans="1:14" ht="12.75" customHeight="1" x14ac:dyDescent="0.6">
      <c r="A161" s="98"/>
      <c r="B161" s="98"/>
      <c r="C161" s="34">
        <f>IFERROR(VLOOKUP(C160,sections!$I$1:$L$12,2,FALSE),"")</f>
        <v>2.5</v>
      </c>
      <c r="D161" s="34">
        <f>IFERROR(VLOOKUP(D160,sections!$I$1:$L$12,2,FALSE),"")</f>
        <v>0</v>
      </c>
      <c r="E161" s="33">
        <f>IFERROR(VLOOKUP(E160,sections!$I$1:$L$12,2,FALSE),"")</f>
        <v>8.31</v>
      </c>
      <c r="F161" s="25">
        <f>IFERROR(VLOOKUP(F160,sections!$I$1:$L$12,2,FALSE),"")</f>
        <v>2.5</v>
      </c>
      <c r="G161" s="33">
        <f>IFERROR(VLOOKUP(G160,sections!$I$1:$L$12,2,FALSE),"")</f>
        <v>8.1999999999999993</v>
      </c>
      <c r="H161" s="26">
        <f>IF(SUM(C161:G161)&gt;0,SUM(C161:G161),0.1)</f>
        <v>21.509999999999998</v>
      </c>
      <c r="I161" s="27"/>
      <c r="K161" s="1">
        <f>RANK(H161,H$3:H$294,0)</f>
        <v>66</v>
      </c>
      <c r="M161" s="1" t="str">
        <f>B160</f>
        <v>GERSA Leeanne Stowers</v>
      </c>
      <c r="N161" s="28">
        <f>IFERROR(H161+I161,"")</f>
        <v>21.509999999999998</v>
      </c>
    </row>
    <row r="162" spans="1:14" ht="12.75" customHeight="1" x14ac:dyDescent="0.4">
      <c r="A162" s="111">
        <v>4</v>
      </c>
      <c r="B162" s="110" t="str">
        <f>sections!F30</f>
        <v>PET Sherise Whitu</v>
      </c>
      <c r="C162" s="30" t="str">
        <f>IFERROR(VLOOKUP(C160,sections!$I$1:$L$12,4,FALSE),"")</f>
        <v>3-2</v>
      </c>
      <c r="D162" s="29" t="s">
        <v>144</v>
      </c>
      <c r="E162" s="22" t="str">
        <f>IFERROR(VLOOKUP(E156,sections!$I$1:$L$12,4,FALSE),"")</f>
        <v>2-3</v>
      </c>
      <c r="F162" s="29" t="str">
        <f>IFERROR(VLOOKUP(F158,sections!$I$1:$L$12,4,FALSE),"")</f>
        <v>1-3</v>
      </c>
      <c r="G162" s="30" t="s">
        <v>139</v>
      </c>
      <c r="H162" s="31"/>
      <c r="I162" s="32"/>
      <c r="N162" s="28"/>
    </row>
    <row r="163" spans="1:14" ht="12.75" customHeight="1" x14ac:dyDescent="0.6">
      <c r="A163" s="112"/>
      <c r="B163" s="98"/>
      <c r="C163" s="34">
        <f>IFERROR(VLOOKUP(C162,sections!$I$1:$L$12,2,FALSE),"")</f>
        <v>8.1</v>
      </c>
      <c r="D163" s="33">
        <f>IFERROR(VLOOKUP(D162,sections!$I$1:$L$12,2,FALSE),"")</f>
        <v>8.1999999999999993</v>
      </c>
      <c r="E163" s="25">
        <f>IFERROR(VLOOKUP(E162,sections!$I$1:$L$12,2,FALSE),"")</f>
        <v>2.5</v>
      </c>
      <c r="F163" s="33">
        <f>IFERROR(VLOOKUP(F162,sections!$I$1:$L$12,2,FALSE),"")</f>
        <v>1.21</v>
      </c>
      <c r="G163" s="34">
        <f>IFERROR(VLOOKUP(G162,sections!$I$1:$L$12,2,FALSE),"")</f>
        <v>8.31</v>
      </c>
      <c r="H163" s="26">
        <f>IF(SUM(C163:G163)&gt;0,SUM(C163:G163),0.1)</f>
        <v>28.32</v>
      </c>
      <c r="I163" s="27">
        <v>57</v>
      </c>
      <c r="K163" s="1">
        <f>RANK(H163,H$3:H$294,0)</f>
        <v>45</v>
      </c>
      <c r="M163" s="1" t="str">
        <f>B162</f>
        <v>PET Sherise Whitu</v>
      </c>
      <c r="N163" s="28">
        <f>IFERROR(H163+I163,"")</f>
        <v>85.32</v>
      </c>
    </row>
    <row r="164" spans="1:14" ht="12.75" customHeight="1" x14ac:dyDescent="0.4">
      <c r="A164" s="111">
        <v>5</v>
      </c>
      <c r="B164" s="110" t="str">
        <f>sections!F31</f>
        <v>TOK Cynthia Thompson</v>
      </c>
      <c r="C164" s="29" t="str">
        <f>IFERROR(VLOOKUP(C158,sections!$I$1:$L$12,4,FALSE),"")</f>
        <v>0-3</v>
      </c>
      <c r="D164" s="22" t="str">
        <f>IFERROR(VLOOKUP(D156,sections!$I$1:$L$12,4,FALSE),"")</f>
        <v>0-3</v>
      </c>
      <c r="E164" s="29" t="str">
        <f>IFERROR(VLOOKUP(E160,sections!$I$1:$L$12,4,FALSE),"")</f>
        <v>0-3</v>
      </c>
      <c r="F164" s="30" t="s">
        <v>144</v>
      </c>
      <c r="G164" s="30" t="str">
        <f>IFERROR(VLOOKUP(G162,sections!$I$1:$L$12,4,FALSE),"")</f>
        <v>0-3</v>
      </c>
      <c r="H164" s="31"/>
      <c r="I164" s="32"/>
      <c r="N164" s="28"/>
    </row>
    <row r="165" spans="1:14" ht="12.75" customHeight="1" x14ac:dyDescent="0.6">
      <c r="A165" s="98"/>
      <c r="B165" s="98"/>
      <c r="C165" s="33">
        <f>IFERROR(VLOOKUP(C164,sections!$I$1:$L$12,2,FALSE),"")</f>
        <v>0</v>
      </c>
      <c r="D165" s="25">
        <f>IFERROR(VLOOKUP(D164,sections!$I$1:$L$12,2,FALSE),"")</f>
        <v>0</v>
      </c>
      <c r="E165" s="33">
        <f>IFERROR(VLOOKUP(E164,sections!$I$1:$L$12,2,FALSE),"")</f>
        <v>0</v>
      </c>
      <c r="F165" s="34">
        <f>IFERROR(VLOOKUP(F164,sections!$I$1:$L$12,2,FALSE),"")</f>
        <v>8.1999999999999993</v>
      </c>
      <c r="G165" s="34">
        <f>IFERROR(VLOOKUP(G164,sections!$I$1:$L$12,2,FALSE),"")</f>
        <v>0</v>
      </c>
      <c r="H165" s="26">
        <f>IF(SUM(C165:G165)&gt;0,SUM(C165:G165),0.1)</f>
        <v>8.1999999999999993</v>
      </c>
      <c r="I165" s="27"/>
      <c r="K165" s="1">
        <f>RANK(H165,H$3:H$294,0)</f>
        <v>110</v>
      </c>
      <c r="M165" s="1" t="str">
        <f>B164</f>
        <v>TOK Cynthia Thompson</v>
      </c>
      <c r="N165" s="28">
        <f>IFERROR(H165+I165,"")</f>
        <v>8.1999999999999993</v>
      </c>
    </row>
    <row r="166" spans="1:14" ht="12.75" customHeight="1" x14ac:dyDescent="0.4">
      <c r="A166" s="111">
        <v>6</v>
      </c>
      <c r="B166" s="110" t="str">
        <f>sections!F32</f>
        <v>MAN Tania Martin</v>
      </c>
      <c r="C166" s="22" t="str">
        <f>IFERROR(VLOOKUP(C156,sections!$I$1:$L$12,4,FALSE),"")</f>
        <v>0-3</v>
      </c>
      <c r="D166" s="29" t="str">
        <f>IFERROR(VLOOKUP(D162,sections!$I$1:$L$12,4,FALSE),"")</f>
        <v>1-3</v>
      </c>
      <c r="E166" s="30" t="str">
        <f>IFERROR(VLOOKUP(E158,sections!$I$1:$L$12,4,FALSE),"")</f>
        <v>0-3</v>
      </c>
      <c r="F166" s="30" t="str">
        <f>IFERROR(VLOOKUP(F164,sections!$I$1:$L$12,4,FALSE),"")</f>
        <v>1-3</v>
      </c>
      <c r="G166" s="29" t="str">
        <f>IFERROR(VLOOKUP(G160,sections!$I$1:$L$12,4,FALSE),"")</f>
        <v>1-3</v>
      </c>
      <c r="H166" s="31"/>
      <c r="I166" s="32"/>
      <c r="N166" s="28"/>
    </row>
    <row r="167" spans="1:14" ht="12.75" customHeight="1" x14ac:dyDescent="0.6">
      <c r="A167" s="98"/>
      <c r="B167" s="98"/>
      <c r="C167" s="25">
        <f>IFERROR(VLOOKUP(C166,sections!$I$1:$L$12,2,FALSE),"")</f>
        <v>0</v>
      </c>
      <c r="D167" s="33">
        <f>IFERROR(VLOOKUP(D166,sections!$I$1:$L$12,2,FALSE),"")</f>
        <v>1.21</v>
      </c>
      <c r="E167" s="34">
        <f>IFERROR(VLOOKUP(E166,sections!$I$1:$L$12,2,FALSE),"")</f>
        <v>0</v>
      </c>
      <c r="F167" s="34">
        <f>IFERROR(VLOOKUP(F166,sections!$I$1:$L$12,2,FALSE),"")</f>
        <v>1.21</v>
      </c>
      <c r="G167" s="33">
        <f>IFERROR(VLOOKUP(G166,sections!$I$1:$L$12,2,FALSE),"")</f>
        <v>1.21</v>
      </c>
      <c r="H167" s="26">
        <f>IF(SUM(C167:G167)&gt;0,SUM(C167:G167),0.1)</f>
        <v>3.63</v>
      </c>
      <c r="I167" s="27"/>
      <c r="K167" s="1">
        <f>RANK(H167,H$3:H$294,0)</f>
        <v>120</v>
      </c>
      <c r="M167" s="1" t="str">
        <f>B166</f>
        <v>MAN Tania Martin</v>
      </c>
      <c r="N167" s="28">
        <f>IFERROR(H167+I167,"")</f>
        <v>3.63</v>
      </c>
    </row>
    <row r="168" spans="1:14" ht="12.75" customHeight="1" x14ac:dyDescent="0.35"/>
    <row r="169" spans="1:14" ht="12.75" customHeight="1" x14ac:dyDescent="0.7">
      <c r="A169" s="17" t="s">
        <v>443</v>
      </c>
      <c r="B169" s="18"/>
      <c r="C169" s="35">
        <v>1</v>
      </c>
      <c r="D169" s="35">
        <v>2</v>
      </c>
      <c r="E169" s="35">
        <v>3</v>
      </c>
      <c r="F169" s="35">
        <v>4</v>
      </c>
      <c r="G169" s="35">
        <v>5</v>
      </c>
      <c r="H169" s="20" t="s">
        <v>431</v>
      </c>
      <c r="I169" s="21"/>
      <c r="N169" s="28"/>
    </row>
    <row r="170" spans="1:14" ht="12.75" customHeight="1" x14ac:dyDescent="0.4">
      <c r="A170" s="111">
        <v>1</v>
      </c>
      <c r="B170" s="110" t="str">
        <f>sections!B35</f>
        <v>PAT Hazel Cook</v>
      </c>
      <c r="C170" s="22" t="s">
        <v>144</v>
      </c>
      <c r="D170" s="22" t="s">
        <v>144</v>
      </c>
      <c r="E170" s="22" t="s">
        <v>144</v>
      </c>
      <c r="F170" s="22" t="s">
        <v>139</v>
      </c>
      <c r="G170" s="22" t="s">
        <v>139</v>
      </c>
      <c r="H170" s="23"/>
      <c r="I170" s="24"/>
      <c r="N170" s="28"/>
    </row>
    <row r="171" spans="1:14" ht="12.75" customHeight="1" x14ac:dyDescent="0.6">
      <c r="A171" s="98"/>
      <c r="B171" s="98"/>
      <c r="C171" s="25">
        <f>IFERROR(VLOOKUP(C170,sections!$I$1:$L$12,2,FALSE),"")</f>
        <v>8.1999999999999993</v>
      </c>
      <c r="D171" s="25">
        <f>IFERROR(VLOOKUP(D170,sections!$I$1:$L$12,2,FALSE),"")</f>
        <v>8.1999999999999993</v>
      </c>
      <c r="E171" s="25">
        <f>IFERROR(VLOOKUP(E170,sections!$I$1:$L$12,2,FALSE),"")</f>
        <v>8.1999999999999993</v>
      </c>
      <c r="F171" s="25">
        <f>IFERROR(VLOOKUP(F170,sections!$I$1:$L$12,2,FALSE),"")</f>
        <v>8.31</v>
      </c>
      <c r="G171" s="25">
        <f>IFERROR(VLOOKUP(G170,sections!$I$1:$L$12,2,FALSE),"")</f>
        <v>8.31</v>
      </c>
      <c r="H171" s="26">
        <f>IF(SUM(C171:G171)&gt;0,SUM(C171:G171),0.1)</f>
        <v>41.22</v>
      </c>
      <c r="I171" s="27">
        <v>99</v>
      </c>
      <c r="K171" s="1">
        <f>RANK(H171,H$3:H$294,0)</f>
        <v>8</v>
      </c>
      <c r="M171" s="1" t="str">
        <f>B170</f>
        <v>PAT Hazel Cook</v>
      </c>
      <c r="N171" s="28">
        <f>IFERROR(H171+I171,"")</f>
        <v>140.22</v>
      </c>
    </row>
    <row r="172" spans="1:14" ht="12.75" customHeight="1" x14ac:dyDescent="0.4">
      <c r="A172" s="111">
        <v>2</v>
      </c>
      <c r="B172" s="110" t="str">
        <f>sections!B36</f>
        <v>PAP Catriona McLean</v>
      </c>
      <c r="C172" s="29" t="s">
        <v>139</v>
      </c>
      <c r="D172" s="30" t="s">
        <v>144</v>
      </c>
      <c r="E172" s="30" t="s">
        <v>139</v>
      </c>
      <c r="F172" s="29" t="s">
        <v>139</v>
      </c>
      <c r="G172" s="22" t="str">
        <f>IFERROR(VLOOKUP(G170,sections!$I$1:$L$12,4,FALSE),"")</f>
        <v>0-3</v>
      </c>
      <c r="H172" s="31"/>
      <c r="I172" s="32"/>
      <c r="N172" s="28"/>
    </row>
    <row r="173" spans="1:14" ht="12.75" customHeight="1" x14ac:dyDescent="0.6">
      <c r="A173" s="98"/>
      <c r="B173" s="98"/>
      <c r="C173" s="33">
        <f>IFERROR(VLOOKUP(C172,sections!$I$1:$L$12,2,FALSE),"")</f>
        <v>8.31</v>
      </c>
      <c r="D173" s="34">
        <f>IFERROR(VLOOKUP(D172,sections!$I$1:$L$12,2,FALSE),"")</f>
        <v>8.1999999999999993</v>
      </c>
      <c r="E173" s="34">
        <f>IFERROR(VLOOKUP(E172,sections!$I$1:$L$12,2,FALSE),"")</f>
        <v>8.31</v>
      </c>
      <c r="F173" s="33">
        <f>IFERROR(VLOOKUP(F172,sections!$I$1:$L$12,2,FALSE),"")</f>
        <v>8.31</v>
      </c>
      <c r="G173" s="25">
        <f>IFERROR(VLOOKUP(G172,sections!$I$1:$L$12,2,FALSE),"")</f>
        <v>0</v>
      </c>
      <c r="H173" s="26">
        <f>IF(SUM(C173:G173)&gt;0,SUM(C173:G173),0.1)</f>
        <v>33.130000000000003</v>
      </c>
      <c r="I173" s="27">
        <v>57</v>
      </c>
      <c r="K173" s="1">
        <f>RANK(H173,H$3:H$294,0)</f>
        <v>29</v>
      </c>
      <c r="M173" s="1" t="str">
        <f>B172</f>
        <v>PAP Catriona McLean</v>
      </c>
      <c r="N173" s="28">
        <f>IFERROR(H173+I173,"")</f>
        <v>90.13</v>
      </c>
    </row>
    <row r="174" spans="1:14" ht="12.75" customHeight="1" x14ac:dyDescent="0.4">
      <c r="A174" s="111">
        <v>3</v>
      </c>
      <c r="B174" s="110" t="str">
        <f>sections!B37</f>
        <v>HOR Wendy Carlson</v>
      </c>
      <c r="C174" s="30" t="s">
        <v>145</v>
      </c>
      <c r="D174" s="30" t="str">
        <f>IFERROR(VLOOKUP(D172,sections!$I$1:$L$12,4,FALSE),"")</f>
        <v>1-3</v>
      </c>
      <c r="E174" s="29" t="s">
        <v>145</v>
      </c>
      <c r="F174" s="22" t="str">
        <f>IFERROR(VLOOKUP(F170,sections!$I$1:$L$12,4,FALSE),"")</f>
        <v>0-3</v>
      </c>
      <c r="G174" s="29" t="s">
        <v>144</v>
      </c>
      <c r="H174" s="31"/>
      <c r="I174" s="32"/>
      <c r="N174" s="28"/>
    </row>
    <row r="175" spans="1:14" ht="12.75" customHeight="1" x14ac:dyDescent="0.6">
      <c r="A175" s="98"/>
      <c r="B175" s="98"/>
      <c r="C175" s="34">
        <f>IFERROR(VLOOKUP(C174,sections!$I$1:$L$12,2,FALSE),"")</f>
        <v>1.21</v>
      </c>
      <c r="D175" s="34">
        <f>IFERROR(VLOOKUP(D174,sections!$I$1:$L$12,2,FALSE),"")</f>
        <v>1.21</v>
      </c>
      <c r="E175" s="33">
        <f>IFERROR(VLOOKUP(E174,sections!$I$1:$L$12,2,FALSE),"")</f>
        <v>1.21</v>
      </c>
      <c r="F175" s="25">
        <f>IFERROR(VLOOKUP(F174,sections!$I$1:$L$12,2,FALSE),"")</f>
        <v>0</v>
      </c>
      <c r="G175" s="33">
        <f>IFERROR(VLOOKUP(G174,sections!$I$1:$L$12,2,FALSE),"")</f>
        <v>8.1999999999999993</v>
      </c>
      <c r="H175" s="26">
        <f>IF(SUM(C175:G175)&gt;0,SUM(C175:G175),0.1)</f>
        <v>11.829999999999998</v>
      </c>
      <c r="I175" s="27"/>
      <c r="K175" s="1">
        <f>RANK(H175,H$3:H$294,0)</f>
        <v>98</v>
      </c>
      <c r="M175" s="1" t="str">
        <f>B174</f>
        <v>HOR Wendy Carlson</v>
      </c>
      <c r="N175" s="28">
        <f>IFERROR(H175+I175,"")</f>
        <v>11.829999999999998</v>
      </c>
    </row>
    <row r="176" spans="1:14" ht="12.75" customHeight="1" x14ac:dyDescent="0.4">
      <c r="A176" s="111">
        <v>4</v>
      </c>
      <c r="B176" s="110" t="str">
        <f>sections!B38</f>
        <v>BIR Tina Fatuesi</v>
      </c>
      <c r="C176" s="30" t="str">
        <f>IFERROR(VLOOKUP(C174,sections!$I$1:$L$12,4,FALSE),"")</f>
        <v>3-1</v>
      </c>
      <c r="D176" s="29" t="s">
        <v>146</v>
      </c>
      <c r="E176" s="22" t="str">
        <f>IFERROR(VLOOKUP(E170,sections!$I$1:$L$12,4,FALSE),"")</f>
        <v>1-3</v>
      </c>
      <c r="F176" s="29" t="str">
        <f>IFERROR(VLOOKUP(F172,sections!$I$1:$L$12,4,FALSE),"")</f>
        <v>0-3</v>
      </c>
      <c r="G176" s="30" t="s">
        <v>144</v>
      </c>
      <c r="H176" s="31"/>
      <c r="I176" s="32"/>
      <c r="N176" s="28"/>
    </row>
    <row r="177" spans="1:18" ht="12.75" customHeight="1" x14ac:dyDescent="0.6">
      <c r="A177" s="112"/>
      <c r="B177" s="98"/>
      <c r="C177" s="34">
        <f>IFERROR(VLOOKUP(C176,sections!$I$1:$L$12,2,FALSE),"")</f>
        <v>8.1999999999999993</v>
      </c>
      <c r="D177" s="33">
        <f>IFERROR(VLOOKUP(D176,sections!$I$1:$L$12,2,FALSE),"")</f>
        <v>8.1</v>
      </c>
      <c r="E177" s="25">
        <f>IFERROR(VLOOKUP(E176,sections!$I$1:$L$12,2,FALSE),"")</f>
        <v>1.21</v>
      </c>
      <c r="F177" s="33">
        <f>IFERROR(VLOOKUP(F176,sections!$I$1:$L$12,2,FALSE),"")</f>
        <v>0</v>
      </c>
      <c r="G177" s="34">
        <f>IFERROR(VLOOKUP(G176,sections!$I$1:$L$12,2,FALSE),"")</f>
        <v>8.1999999999999993</v>
      </c>
      <c r="H177" s="26">
        <f>IF(SUM(C177:G177)&gt;0,SUM(C177:G177),0.1)</f>
        <v>25.709999999999997</v>
      </c>
      <c r="I177" s="27">
        <v>57</v>
      </c>
      <c r="K177" s="1">
        <f>RANK(H177,H$3:H$294,0)</f>
        <v>60</v>
      </c>
      <c r="M177" s="1" t="str">
        <f>B176</f>
        <v>BIR Tina Fatuesi</v>
      </c>
      <c r="N177" s="28">
        <f>IFERROR(H177+I177,"")</f>
        <v>82.71</v>
      </c>
    </row>
    <row r="178" spans="1:18" ht="12.75" customHeight="1" x14ac:dyDescent="0.4">
      <c r="A178" s="111">
        <v>5</v>
      </c>
      <c r="B178" s="110" t="str">
        <f>sections!B39</f>
        <v>MAN Josie Tahana</v>
      </c>
      <c r="C178" s="29" t="str">
        <f>IFERROR(VLOOKUP(C172,sections!$I$1:$L$12,4,FALSE),"")</f>
        <v>0-3</v>
      </c>
      <c r="D178" s="22" t="str">
        <f>IFERROR(VLOOKUP(D170,sections!$I$1:$L$12,4,FALSE),"")</f>
        <v>1-3</v>
      </c>
      <c r="E178" s="29" t="str">
        <f>IFERROR(VLOOKUP(E174,sections!$I$1:$L$12,4,FALSE),"")</f>
        <v>3-1</v>
      </c>
      <c r="F178" s="30" t="s">
        <v>147</v>
      </c>
      <c r="G178" s="30" t="str">
        <f>IFERROR(VLOOKUP(G176,sections!$I$1:$L$12,4,FALSE),"")</f>
        <v>1-3</v>
      </c>
      <c r="H178" s="31"/>
      <c r="I178" s="32"/>
      <c r="N178" s="28"/>
    </row>
    <row r="179" spans="1:18" ht="12.75" customHeight="1" x14ac:dyDescent="0.6">
      <c r="A179" s="98"/>
      <c r="B179" s="98"/>
      <c r="C179" s="33">
        <f>IFERROR(VLOOKUP(C178,sections!$I$1:$L$12,2,FALSE),"")</f>
        <v>0</v>
      </c>
      <c r="D179" s="25">
        <f>IFERROR(VLOOKUP(D178,sections!$I$1:$L$12,2,FALSE),"")</f>
        <v>1.21</v>
      </c>
      <c r="E179" s="33">
        <f>IFERROR(VLOOKUP(E178,sections!$I$1:$L$12,2,FALSE),"")</f>
        <v>8.1999999999999993</v>
      </c>
      <c r="F179" s="34">
        <f>IFERROR(VLOOKUP(F178,sections!$I$1:$L$12,2,FALSE),"")</f>
        <v>2.5</v>
      </c>
      <c r="G179" s="34">
        <f>IFERROR(VLOOKUP(G178,sections!$I$1:$L$12,2,FALSE),"")</f>
        <v>1.21</v>
      </c>
      <c r="H179" s="26">
        <f>IF(SUM(C179:G179)&gt;0,SUM(C179:G179),0.1)</f>
        <v>13.120000000000001</v>
      </c>
      <c r="I179" s="27"/>
      <c r="K179" s="1">
        <f>RANK(H179,H$3:H$294,0)</f>
        <v>94</v>
      </c>
      <c r="M179" s="1" t="str">
        <f>B178</f>
        <v>MAN Josie Tahana</v>
      </c>
      <c r="N179" s="28">
        <f>IFERROR(H179+I179,"")</f>
        <v>13.120000000000001</v>
      </c>
    </row>
    <row r="180" spans="1:18" ht="12.75" customHeight="1" x14ac:dyDescent="0.4">
      <c r="A180" s="111">
        <v>6</v>
      </c>
      <c r="B180" s="110" t="str">
        <f>sections!B40</f>
        <v>GERSA Darylene Tutauha</v>
      </c>
      <c r="C180" s="22" t="str">
        <f>IFERROR(VLOOKUP(C170,sections!$I$1:$L$12,4,FALSE),"")</f>
        <v>1-3</v>
      </c>
      <c r="D180" s="29" t="str">
        <f>IFERROR(VLOOKUP(D176,sections!$I$1:$L$12,4,FALSE),"")</f>
        <v>2-3</v>
      </c>
      <c r="E180" s="30" t="str">
        <f>IFERROR(VLOOKUP(E172,sections!$I$1:$L$12,4,FALSE),"")</f>
        <v>0-3</v>
      </c>
      <c r="F180" s="30" t="str">
        <f>IFERROR(VLOOKUP(F178,sections!$I$1:$L$12,4,FALSE),"")</f>
        <v>3-2</v>
      </c>
      <c r="G180" s="29" t="str">
        <f>IFERROR(VLOOKUP(G174,sections!$I$1:$L$12,4,FALSE),"")</f>
        <v>1-3</v>
      </c>
      <c r="H180" s="31"/>
      <c r="I180" s="32"/>
      <c r="N180" s="28"/>
    </row>
    <row r="181" spans="1:18" ht="12.75" customHeight="1" x14ac:dyDescent="0.6">
      <c r="A181" s="98"/>
      <c r="B181" s="98"/>
      <c r="C181" s="25">
        <f>IFERROR(VLOOKUP(C180,sections!$I$1:$L$12,2,FALSE),"")</f>
        <v>1.21</v>
      </c>
      <c r="D181" s="33">
        <f>IFERROR(VLOOKUP(D180,sections!$I$1:$L$12,2,FALSE),"")</f>
        <v>2.5</v>
      </c>
      <c r="E181" s="34">
        <f>IFERROR(VLOOKUP(E180,sections!$I$1:$L$12,2,FALSE),"")</f>
        <v>0</v>
      </c>
      <c r="F181" s="34">
        <f>IFERROR(VLOOKUP(F180,sections!$I$1:$L$12,2,FALSE),"")</f>
        <v>8.1</v>
      </c>
      <c r="G181" s="33">
        <f>IFERROR(VLOOKUP(G180,sections!$I$1:$L$12,2,FALSE),"")</f>
        <v>1.21</v>
      </c>
      <c r="H181" s="26">
        <f>IF(SUM(C181:G181)&gt;0,SUM(C181:G181),0.1)</f>
        <v>13.02</v>
      </c>
      <c r="I181" s="27"/>
      <c r="K181" s="1">
        <f>RANK(H181,H$3:H$294,0)</f>
        <v>95</v>
      </c>
      <c r="M181" s="1" t="str">
        <f>B180</f>
        <v>GERSA Darylene Tutauha</v>
      </c>
      <c r="N181" s="28">
        <f>IFERROR(H181+I181,"")</f>
        <v>13.02</v>
      </c>
    </row>
    <row r="182" spans="1:18" ht="12.75" customHeight="1" x14ac:dyDescent="0.35">
      <c r="M182" s="28"/>
      <c r="N182" s="28"/>
      <c r="O182" s="28"/>
      <c r="P182" s="28"/>
      <c r="Q182" s="28"/>
      <c r="R182" s="28"/>
    </row>
    <row r="183" spans="1:18" ht="12.75" customHeight="1" x14ac:dyDescent="0.7">
      <c r="A183" s="17" t="s">
        <v>444</v>
      </c>
      <c r="B183" s="18"/>
      <c r="C183" s="35">
        <v>1</v>
      </c>
      <c r="D183" s="35">
        <v>2</v>
      </c>
      <c r="E183" s="35">
        <v>3</v>
      </c>
      <c r="F183" s="35">
        <v>4</v>
      </c>
      <c r="G183" s="35">
        <v>5</v>
      </c>
      <c r="H183" s="20" t="s">
        <v>431</v>
      </c>
      <c r="I183" s="21"/>
      <c r="N183" s="28"/>
    </row>
    <row r="184" spans="1:18" ht="12.75" customHeight="1" x14ac:dyDescent="0.4">
      <c r="A184" s="111">
        <v>1</v>
      </c>
      <c r="B184" s="110" t="str">
        <f>sections!D35</f>
        <v>PAT Jenny Cook</v>
      </c>
      <c r="C184" s="22" t="s">
        <v>139</v>
      </c>
      <c r="D184" s="22" t="s">
        <v>139</v>
      </c>
      <c r="E184" s="22" t="s">
        <v>139</v>
      </c>
      <c r="F184" s="22" t="s">
        <v>144</v>
      </c>
      <c r="G184" s="22" t="s">
        <v>144</v>
      </c>
      <c r="H184" s="23"/>
      <c r="I184" s="24"/>
      <c r="N184" s="28"/>
    </row>
    <row r="185" spans="1:18" ht="12.75" customHeight="1" x14ac:dyDescent="0.6">
      <c r="A185" s="98"/>
      <c r="B185" s="98"/>
      <c r="C185" s="25">
        <f>IFERROR(VLOOKUP(C184,sections!$I$1:$L$12,2,FALSE),"")</f>
        <v>8.31</v>
      </c>
      <c r="D185" s="25">
        <f>IFERROR(VLOOKUP(D184,sections!$I$1:$L$12,2,FALSE),"")</f>
        <v>8.31</v>
      </c>
      <c r="E185" s="25">
        <f>IFERROR(VLOOKUP(E184,sections!$I$1:$L$12,2,FALSE),"")</f>
        <v>8.31</v>
      </c>
      <c r="F185" s="25">
        <f>IFERROR(VLOOKUP(F184,sections!$I$1:$L$12,2,FALSE),"")</f>
        <v>8.1999999999999993</v>
      </c>
      <c r="G185" s="25">
        <f>IFERROR(VLOOKUP(G184,sections!$I$1:$L$12,2,FALSE),"")</f>
        <v>8.1999999999999993</v>
      </c>
      <c r="H185" s="26">
        <f>IF(SUM(C185:G185)&gt;0,SUM(C185:G185),0.1)</f>
        <v>41.33</v>
      </c>
      <c r="I185" s="27">
        <v>99</v>
      </c>
      <c r="K185" s="1">
        <f>RANK(H185,H$3:H$294,0)</f>
        <v>3</v>
      </c>
      <c r="M185" s="1" t="str">
        <f>B184</f>
        <v>PAT Jenny Cook</v>
      </c>
      <c r="N185" s="28">
        <f>IFERROR(H185+I185,"")</f>
        <v>140.32999999999998</v>
      </c>
    </row>
    <row r="186" spans="1:18" ht="12.75" customHeight="1" x14ac:dyDescent="0.4">
      <c r="A186" s="111">
        <v>2</v>
      </c>
      <c r="B186" s="110" t="str">
        <f>sections!D36</f>
        <v>PAP Kirsten Aumua</v>
      </c>
      <c r="C186" s="29" t="s">
        <v>139</v>
      </c>
      <c r="D186" s="30" t="s">
        <v>147</v>
      </c>
      <c r="E186" s="30" t="s">
        <v>139</v>
      </c>
      <c r="F186" s="29" t="s">
        <v>140</v>
      </c>
      <c r="G186" s="22" t="str">
        <f>IFERROR(VLOOKUP(G184,sections!$I$1:$L$12,4,FALSE),"")</f>
        <v>1-3</v>
      </c>
      <c r="H186" s="31"/>
      <c r="I186" s="32"/>
      <c r="N186" s="28"/>
    </row>
    <row r="187" spans="1:18" ht="12.75" customHeight="1" x14ac:dyDescent="0.6">
      <c r="A187" s="98"/>
      <c r="B187" s="98"/>
      <c r="C187" s="33">
        <f>IFERROR(VLOOKUP(C186,sections!$I$1:$L$12,2,FALSE),"")</f>
        <v>8.31</v>
      </c>
      <c r="D187" s="34">
        <f>IFERROR(VLOOKUP(D186,sections!$I$1:$L$12,2,FALSE),"")</f>
        <v>2.5</v>
      </c>
      <c r="E187" s="34">
        <f>IFERROR(VLOOKUP(E186,sections!$I$1:$L$12,2,FALSE),"")</f>
        <v>8.31</v>
      </c>
      <c r="F187" s="33">
        <f>IFERROR(VLOOKUP(F186,sections!$I$1:$L$12,2,FALSE),"")</f>
        <v>0</v>
      </c>
      <c r="G187" s="25">
        <f>IFERROR(VLOOKUP(G186,sections!$I$1:$L$12,2,FALSE),"")</f>
        <v>1.21</v>
      </c>
      <c r="H187" s="26">
        <f>IF(SUM(C187:G187)&gt;0,SUM(C187:G187),0.1)</f>
        <v>20.330000000000002</v>
      </c>
      <c r="I187" s="27">
        <v>57</v>
      </c>
      <c r="K187" s="1">
        <f>RANK(H187,H$3:H$294,0)</f>
        <v>71</v>
      </c>
      <c r="M187" s="1" t="str">
        <f>B186</f>
        <v>PAP Kirsten Aumua</v>
      </c>
      <c r="N187" s="28">
        <f>IFERROR(H187+I187,"")</f>
        <v>77.33</v>
      </c>
    </row>
    <row r="188" spans="1:18" ht="12.75" customHeight="1" x14ac:dyDescent="0.4">
      <c r="A188" s="111">
        <v>3</v>
      </c>
      <c r="B188" s="110" t="str">
        <f>sections!D37</f>
        <v>TGA Annie Mair</v>
      </c>
      <c r="C188" s="30" t="s">
        <v>140</v>
      </c>
      <c r="D188" s="30" t="str">
        <f>IFERROR(VLOOKUP(D186,sections!$I$1:$L$12,4,FALSE),"")</f>
        <v>3-2</v>
      </c>
      <c r="E188" s="29" t="s">
        <v>147</v>
      </c>
      <c r="F188" s="22" t="str">
        <f>IFERROR(VLOOKUP(F184,sections!$I$1:$L$12,4,FALSE),"")</f>
        <v>1-3</v>
      </c>
      <c r="G188" s="29" t="s">
        <v>146</v>
      </c>
      <c r="H188" s="31"/>
      <c r="I188" s="32"/>
      <c r="N188" s="28"/>
    </row>
    <row r="189" spans="1:18" ht="12.75" customHeight="1" x14ac:dyDescent="0.6">
      <c r="A189" s="98"/>
      <c r="B189" s="98"/>
      <c r="C189" s="34">
        <f>IFERROR(VLOOKUP(C188,sections!$I$1:$L$12,2,FALSE),"")</f>
        <v>0</v>
      </c>
      <c r="D189" s="34">
        <f>IFERROR(VLOOKUP(D188,sections!$I$1:$L$12,2,FALSE),"")</f>
        <v>8.1</v>
      </c>
      <c r="E189" s="33">
        <f>IFERROR(VLOOKUP(E188,sections!$I$1:$L$12,2,FALSE),"")</f>
        <v>2.5</v>
      </c>
      <c r="F189" s="25">
        <f>IFERROR(VLOOKUP(F188,sections!$I$1:$L$12,2,FALSE),"")</f>
        <v>1.21</v>
      </c>
      <c r="G189" s="33">
        <f>IFERROR(VLOOKUP(G188,sections!$I$1:$L$12,2,FALSE),"")</f>
        <v>8.1</v>
      </c>
      <c r="H189" s="26">
        <f>IF(SUM(C189:G189)&gt;0,SUM(C189:G189),0.1)</f>
        <v>19.909999999999997</v>
      </c>
      <c r="I189" s="27"/>
      <c r="K189" s="1">
        <f>RANK(H189,H$3:H$294,0)</f>
        <v>77</v>
      </c>
      <c r="M189" s="1" t="str">
        <f>B188</f>
        <v>TGA Annie Mair</v>
      </c>
      <c r="N189" s="28">
        <f>IFERROR(H189+I189,"")</f>
        <v>19.909999999999997</v>
      </c>
    </row>
    <row r="190" spans="1:18" ht="12.75" customHeight="1" x14ac:dyDescent="0.4">
      <c r="A190" s="111">
        <v>4</v>
      </c>
      <c r="B190" s="110" t="str">
        <f>sections!D38</f>
        <v>MAN Kelly Pologa</v>
      </c>
      <c r="C190" s="30" t="str">
        <f>IFERROR(VLOOKUP(C188,sections!$I$1:$L$12,4,FALSE),"")</f>
        <v>3-0</v>
      </c>
      <c r="D190" s="29" t="s">
        <v>139</v>
      </c>
      <c r="E190" s="22" t="str">
        <f>IFERROR(VLOOKUP(E184,sections!$I$1:$L$12,4,FALSE),"")</f>
        <v>0-3</v>
      </c>
      <c r="F190" s="29" t="str">
        <f>IFERROR(VLOOKUP(F186,sections!$I$1:$L$12,4,FALSE),"")</f>
        <v>3-0</v>
      </c>
      <c r="G190" s="30" t="s">
        <v>146</v>
      </c>
      <c r="H190" s="31"/>
      <c r="I190" s="32"/>
      <c r="N190" s="28"/>
    </row>
    <row r="191" spans="1:18" ht="12.75" customHeight="1" x14ac:dyDescent="0.6">
      <c r="A191" s="112"/>
      <c r="B191" s="98"/>
      <c r="C191" s="34">
        <f>IFERROR(VLOOKUP(C190,sections!$I$1:$L$12,2,FALSE),"")</f>
        <v>8.31</v>
      </c>
      <c r="D191" s="33">
        <f>IFERROR(VLOOKUP(D190,sections!$I$1:$L$12,2,FALSE),"")</f>
        <v>8.31</v>
      </c>
      <c r="E191" s="25">
        <f>IFERROR(VLOOKUP(E190,sections!$I$1:$L$12,2,FALSE),"")</f>
        <v>0</v>
      </c>
      <c r="F191" s="33">
        <f>IFERROR(VLOOKUP(F190,sections!$I$1:$L$12,2,FALSE),"")</f>
        <v>8.31</v>
      </c>
      <c r="G191" s="34">
        <f>IFERROR(VLOOKUP(G190,sections!$I$1:$L$12,2,FALSE),"")</f>
        <v>8.1</v>
      </c>
      <c r="H191" s="26">
        <f>IF(SUM(C191:G191)&gt;0,SUM(C191:G191),0.1)</f>
        <v>33.03</v>
      </c>
      <c r="I191" s="27">
        <v>57</v>
      </c>
      <c r="K191" s="1">
        <f>RANK(H191,H$3:H$294,0)</f>
        <v>32</v>
      </c>
      <c r="M191" s="1" t="str">
        <f>B190</f>
        <v>MAN Kelly Pologa</v>
      </c>
      <c r="N191" s="28">
        <f>IFERROR(H191+I191,"")</f>
        <v>90.03</v>
      </c>
    </row>
    <row r="192" spans="1:18" ht="12.75" customHeight="1" x14ac:dyDescent="0.4">
      <c r="A192" s="111">
        <v>5</v>
      </c>
      <c r="B192" s="110" t="str">
        <f>sections!D39</f>
        <v>ONE Norma Black</v>
      </c>
      <c r="C192" s="29" t="str">
        <f>IFERROR(VLOOKUP(C186,sections!$I$1:$L$12,4,FALSE),"")</f>
        <v>0-3</v>
      </c>
      <c r="D192" s="22" t="str">
        <f>IFERROR(VLOOKUP(D184,sections!$I$1:$L$12,4,FALSE),"")</f>
        <v>0-3</v>
      </c>
      <c r="E192" s="29" t="str">
        <f>IFERROR(VLOOKUP(E188,sections!$I$1:$L$12,4,FALSE),"")</f>
        <v>3-2</v>
      </c>
      <c r="F192" s="30" t="s">
        <v>139</v>
      </c>
      <c r="G192" s="30" t="str">
        <f>IFERROR(VLOOKUP(G190,sections!$I$1:$L$12,4,FALSE),"")</f>
        <v>2-3</v>
      </c>
      <c r="H192" s="31"/>
      <c r="I192" s="32"/>
      <c r="N192" s="28"/>
    </row>
    <row r="193" spans="1:18" ht="12.75" customHeight="1" x14ac:dyDescent="0.6">
      <c r="A193" s="98"/>
      <c r="B193" s="98"/>
      <c r="C193" s="33">
        <f>IFERROR(VLOOKUP(C192,sections!$I$1:$L$12,2,FALSE),"")</f>
        <v>0</v>
      </c>
      <c r="D193" s="25">
        <f>IFERROR(VLOOKUP(D192,sections!$I$1:$L$12,2,FALSE),"")</f>
        <v>0</v>
      </c>
      <c r="E193" s="33">
        <f>IFERROR(VLOOKUP(E192,sections!$I$1:$L$12,2,FALSE),"")</f>
        <v>8.1</v>
      </c>
      <c r="F193" s="34">
        <f>IFERROR(VLOOKUP(F192,sections!$I$1:$L$12,2,FALSE),"")</f>
        <v>8.31</v>
      </c>
      <c r="G193" s="34">
        <f>IFERROR(VLOOKUP(G192,sections!$I$1:$L$12,2,FALSE),"")</f>
        <v>2.5</v>
      </c>
      <c r="H193" s="26">
        <f>IF(SUM(C193:G193)&gt;0,SUM(C193:G193),0.1)</f>
        <v>18.91</v>
      </c>
      <c r="I193" s="27"/>
      <c r="K193" s="1">
        <f>RANK(H193,H$3:H$294,0)</f>
        <v>79</v>
      </c>
      <c r="M193" s="1" t="str">
        <f>B192</f>
        <v>ONE Norma Black</v>
      </c>
      <c r="N193" s="28">
        <f>IFERROR(H193+I193,"")</f>
        <v>18.91</v>
      </c>
    </row>
    <row r="194" spans="1:18" ht="12.75" customHeight="1" x14ac:dyDescent="0.4">
      <c r="A194" s="111">
        <v>6</v>
      </c>
      <c r="B194" s="110" t="str">
        <f>sections!D40</f>
        <v>PET Adrienne McCarthy</v>
      </c>
      <c r="C194" s="22" t="str">
        <f>IFERROR(VLOOKUP(C184,sections!$I$1:$L$12,4,FALSE),"")</f>
        <v>0-3</v>
      </c>
      <c r="D194" s="29" t="str">
        <f>IFERROR(VLOOKUP(D190,sections!$I$1:$L$12,4,FALSE),"")</f>
        <v>0-3</v>
      </c>
      <c r="E194" s="30" t="str">
        <f>IFERROR(VLOOKUP(E186,sections!$I$1:$L$12,4,FALSE),"")</f>
        <v>0-3</v>
      </c>
      <c r="F194" s="30" t="str">
        <f>IFERROR(VLOOKUP(F192,sections!$I$1:$L$12,4,FALSE),"")</f>
        <v>0-3</v>
      </c>
      <c r="G194" s="29" t="str">
        <f>IFERROR(VLOOKUP(G188,sections!$I$1:$L$12,4,FALSE),"")</f>
        <v>2-3</v>
      </c>
      <c r="H194" s="31"/>
      <c r="I194" s="32"/>
      <c r="N194" s="28"/>
    </row>
    <row r="195" spans="1:18" ht="12.75" customHeight="1" x14ac:dyDescent="0.6">
      <c r="A195" s="98"/>
      <c r="B195" s="98"/>
      <c r="C195" s="25">
        <f>IFERROR(VLOOKUP(C194,sections!$I$1:$L$12,2,FALSE),"")</f>
        <v>0</v>
      </c>
      <c r="D195" s="33">
        <f>IFERROR(VLOOKUP(D194,sections!$I$1:$L$12,2,FALSE),"")</f>
        <v>0</v>
      </c>
      <c r="E195" s="34">
        <f>IFERROR(VLOOKUP(E194,sections!$I$1:$L$12,2,FALSE),"")</f>
        <v>0</v>
      </c>
      <c r="F195" s="34">
        <f>IFERROR(VLOOKUP(F194,sections!$I$1:$L$12,2,FALSE),"")</f>
        <v>0</v>
      </c>
      <c r="G195" s="33">
        <f>IFERROR(VLOOKUP(G194,sections!$I$1:$L$12,2,FALSE),"")</f>
        <v>2.5</v>
      </c>
      <c r="H195" s="26">
        <f>IF(SUM(C195:G195)&gt;0,SUM(C195:G195),0.1)</f>
        <v>2.5</v>
      </c>
      <c r="I195" s="27"/>
      <c r="K195" s="1">
        <f>RANK(H195,H$3:H$294,0)</f>
        <v>122</v>
      </c>
      <c r="M195" s="1" t="str">
        <f>B194</f>
        <v>PET Adrienne McCarthy</v>
      </c>
      <c r="N195" s="28">
        <f>IFERROR(H195+I195,"")</f>
        <v>2.5</v>
      </c>
    </row>
    <row r="196" spans="1:18" ht="12.75" customHeight="1" x14ac:dyDescent="0.35">
      <c r="C196" s="1"/>
      <c r="D196" s="1"/>
      <c r="E196" s="1"/>
      <c r="F196" s="1"/>
      <c r="G196" s="1"/>
      <c r="H196" s="1"/>
      <c r="I196" s="1"/>
      <c r="M196" s="28"/>
      <c r="N196" s="28"/>
      <c r="O196" s="28"/>
      <c r="P196" s="28"/>
      <c r="Q196" s="28"/>
      <c r="R196" s="28"/>
    </row>
    <row r="197" spans="1:18" ht="12.75" customHeight="1" x14ac:dyDescent="0.7">
      <c r="A197" s="17" t="s">
        <v>445</v>
      </c>
      <c r="B197" s="18"/>
      <c r="C197" s="35">
        <v>1</v>
      </c>
      <c r="D197" s="35">
        <v>2</v>
      </c>
      <c r="E197" s="35">
        <v>3</v>
      </c>
      <c r="F197" s="35">
        <v>4</v>
      </c>
      <c r="G197" s="35">
        <v>5</v>
      </c>
      <c r="H197" s="20" t="s">
        <v>431</v>
      </c>
      <c r="I197" s="21"/>
    </row>
    <row r="198" spans="1:18" ht="12.75" customHeight="1" x14ac:dyDescent="0.4">
      <c r="A198" s="111">
        <v>1</v>
      </c>
      <c r="B198" s="110" t="str">
        <f>sections!F35</f>
        <v>PUK Rachel Langdon</v>
      </c>
      <c r="C198" s="22" t="s">
        <v>139</v>
      </c>
      <c r="D198" s="22" t="s">
        <v>139</v>
      </c>
      <c r="E198" s="22" t="s">
        <v>146</v>
      </c>
      <c r="F198" s="22" t="s">
        <v>140</v>
      </c>
      <c r="G198" s="22" t="s">
        <v>145</v>
      </c>
      <c r="H198" s="23"/>
      <c r="I198" s="24"/>
    </row>
    <row r="199" spans="1:18" ht="12.75" customHeight="1" x14ac:dyDescent="0.6">
      <c r="A199" s="98"/>
      <c r="B199" s="98"/>
      <c r="C199" s="25">
        <f>IFERROR(VLOOKUP(C198,sections!$I$1:$L$12,2,FALSE),"")</f>
        <v>8.31</v>
      </c>
      <c r="D199" s="25">
        <f>IFERROR(VLOOKUP(D198,sections!$I$1:$L$12,2,FALSE),"")</f>
        <v>8.31</v>
      </c>
      <c r="E199" s="25">
        <f>IFERROR(VLOOKUP(E198,sections!$I$1:$L$12,2,FALSE),"")</f>
        <v>8.1</v>
      </c>
      <c r="F199" s="25">
        <f>IFERROR(VLOOKUP(F198,sections!$I$1:$L$12,2,FALSE),"")</f>
        <v>0</v>
      </c>
      <c r="G199" s="25">
        <f>IFERROR(VLOOKUP(G198,sections!$I$1:$L$12,2,FALSE),"")</f>
        <v>1.21</v>
      </c>
      <c r="H199" s="26">
        <f>IF(SUM(C199:G199)&gt;0,SUM(C199:G199),0.1)</f>
        <v>25.93</v>
      </c>
      <c r="I199" s="27"/>
      <c r="K199" s="1">
        <f>RANK(H199,H$3:H$294,0)</f>
        <v>58</v>
      </c>
      <c r="M199" s="1" t="str">
        <f>B198</f>
        <v>PUK Rachel Langdon</v>
      </c>
      <c r="N199" s="28">
        <f>IFERROR(H199+I199,"")</f>
        <v>25.93</v>
      </c>
    </row>
    <row r="200" spans="1:18" ht="12.75" customHeight="1" x14ac:dyDescent="0.4">
      <c r="A200" s="111">
        <v>2</v>
      </c>
      <c r="B200" s="110" t="str">
        <f>sections!F36</f>
        <v>HOR Margo Kingi</v>
      </c>
      <c r="C200" s="29" t="s">
        <v>139</v>
      </c>
      <c r="D200" s="30" t="s">
        <v>147</v>
      </c>
      <c r="E200" s="30" t="s">
        <v>139</v>
      </c>
      <c r="F200" s="29" t="s">
        <v>147</v>
      </c>
      <c r="G200" s="22" t="str">
        <f>IFERROR(VLOOKUP(G198,sections!$I$1:$L$12,4,FALSE),"")</f>
        <v>3-1</v>
      </c>
      <c r="H200" s="31"/>
      <c r="I200" s="32"/>
      <c r="N200" s="28"/>
    </row>
    <row r="201" spans="1:18" ht="12.75" customHeight="1" x14ac:dyDescent="0.6">
      <c r="A201" s="98"/>
      <c r="B201" s="98"/>
      <c r="C201" s="33">
        <f>IFERROR(VLOOKUP(C200,sections!$I$1:$L$12,2,FALSE),"")</f>
        <v>8.31</v>
      </c>
      <c r="D201" s="34">
        <f>IFERROR(VLOOKUP(D200,sections!$I$1:$L$12,2,FALSE),"")</f>
        <v>2.5</v>
      </c>
      <c r="E201" s="34">
        <f>IFERROR(VLOOKUP(E200,sections!$I$1:$L$12,2,FALSE),"")</f>
        <v>8.31</v>
      </c>
      <c r="F201" s="33">
        <f>IFERROR(VLOOKUP(F200,sections!$I$1:$L$12,2,FALSE),"")</f>
        <v>2.5</v>
      </c>
      <c r="G201" s="25">
        <f>IFERROR(VLOOKUP(G200,sections!$I$1:$L$12,2,FALSE),"")</f>
        <v>8.1999999999999993</v>
      </c>
      <c r="H201" s="26">
        <f>IF(SUM(C201:G201)&gt;0,SUM(C201:G201),0.1)</f>
        <v>29.82</v>
      </c>
      <c r="I201" s="27">
        <v>57</v>
      </c>
      <c r="K201" s="1">
        <f>RANK(H201,H$3:H$294,0)</f>
        <v>40</v>
      </c>
      <c r="M201" s="1" t="str">
        <f>B200</f>
        <v>HOR Margo Kingi</v>
      </c>
      <c r="N201" s="28">
        <f>IFERROR(H201+I201,"")</f>
        <v>86.82</v>
      </c>
    </row>
    <row r="202" spans="1:18" ht="12.75" customHeight="1" x14ac:dyDescent="0.4">
      <c r="A202" s="111">
        <v>3</v>
      </c>
      <c r="B202" s="110" t="str">
        <f>sections!F37</f>
        <v>OTA Natasha Taufalele</v>
      </c>
      <c r="C202" s="30" t="s">
        <v>145</v>
      </c>
      <c r="D202" s="30" t="str">
        <f>IFERROR(VLOOKUP(D200,sections!$I$1:$L$12,4,FALSE),"")</f>
        <v>3-2</v>
      </c>
      <c r="E202" s="29" t="s">
        <v>139</v>
      </c>
      <c r="F202" s="22" t="s">
        <v>139</v>
      </c>
      <c r="G202" s="29" t="s">
        <v>144</v>
      </c>
      <c r="H202" s="31"/>
      <c r="I202" s="32"/>
      <c r="N202" s="28"/>
    </row>
    <row r="203" spans="1:18" ht="12.75" customHeight="1" x14ac:dyDescent="0.6">
      <c r="A203" s="98"/>
      <c r="B203" s="98"/>
      <c r="C203" s="34">
        <f>IFERROR(VLOOKUP(C202,sections!$I$1:$L$12,2,FALSE),"")</f>
        <v>1.21</v>
      </c>
      <c r="D203" s="34">
        <f>IFERROR(VLOOKUP(D202,sections!$I$1:$L$12,2,FALSE),"")</f>
        <v>8.1</v>
      </c>
      <c r="E203" s="33">
        <f>IFERROR(VLOOKUP(E202,sections!$I$1:$L$12,2,FALSE),"")</f>
        <v>8.31</v>
      </c>
      <c r="F203" s="25">
        <f>IFERROR(VLOOKUP(F202,sections!$I$1:$L$12,2,FALSE),"")</f>
        <v>8.31</v>
      </c>
      <c r="G203" s="33">
        <f>IFERROR(VLOOKUP(G202,sections!$I$1:$L$12,2,FALSE),"")</f>
        <v>8.1999999999999993</v>
      </c>
      <c r="H203" s="26">
        <f>IF(SUM(C203:G203)&gt;0,SUM(C203:G203),0.1)</f>
        <v>34.129999999999995</v>
      </c>
      <c r="I203" s="27">
        <v>57</v>
      </c>
      <c r="K203" s="1">
        <f>RANK(H203,H$3:H$294,0)</f>
        <v>25</v>
      </c>
      <c r="M203" s="1" t="str">
        <f>B202</f>
        <v>OTA Natasha Taufalele</v>
      </c>
      <c r="N203" s="28">
        <f>IFERROR(H203+I203,"")</f>
        <v>91.13</v>
      </c>
    </row>
    <row r="204" spans="1:18" ht="12.75" customHeight="1" x14ac:dyDescent="0.4">
      <c r="A204" s="111">
        <v>4</v>
      </c>
      <c r="B204" s="110" t="str">
        <f>sections!F38</f>
        <v>BIR Ludene Paraha</v>
      </c>
      <c r="C204" s="30" t="str">
        <f>IFERROR(VLOOKUP(C202,sections!$I$1:$L$12,4,FALSE),"")</f>
        <v>3-1</v>
      </c>
      <c r="D204" s="29" t="s">
        <v>144</v>
      </c>
      <c r="E204" s="22" t="str">
        <f>IFERROR(VLOOKUP(E198,sections!$I$1:$L$12,4,FALSE),"")</f>
        <v>2-3</v>
      </c>
      <c r="F204" s="29" t="str">
        <f>IFERROR(VLOOKUP(F200,sections!$I$1:$L$12,4,FALSE),"")</f>
        <v>3-2</v>
      </c>
      <c r="G204" s="30" t="s">
        <v>139</v>
      </c>
      <c r="H204" s="31"/>
      <c r="I204" s="32"/>
      <c r="N204" s="28"/>
    </row>
    <row r="205" spans="1:18" ht="12.75" customHeight="1" x14ac:dyDescent="0.6">
      <c r="A205" s="112"/>
      <c r="B205" s="98"/>
      <c r="C205" s="34">
        <f>IFERROR(VLOOKUP(C204,sections!$I$1:$L$12,2,FALSE),"")</f>
        <v>8.1999999999999993</v>
      </c>
      <c r="D205" s="33">
        <f>IFERROR(VLOOKUP(D204,sections!$I$1:$L$12,2,FALSE),"")</f>
        <v>8.1999999999999993</v>
      </c>
      <c r="E205" s="25">
        <f>IFERROR(VLOOKUP(E204,sections!$I$1:$L$12,2,FALSE),"")</f>
        <v>2.5</v>
      </c>
      <c r="F205" s="33">
        <f>IFERROR(VLOOKUP(F204,sections!$I$1:$L$12,2,FALSE),"")</f>
        <v>8.1</v>
      </c>
      <c r="G205" s="34">
        <f>IFERROR(VLOOKUP(G204,sections!$I$1:$L$12,2,FALSE),"")</f>
        <v>8.31</v>
      </c>
      <c r="H205" s="26">
        <f>IF(SUM(C205:G205)&gt;0,SUM(C205:G205),0.1)</f>
        <v>35.31</v>
      </c>
      <c r="I205" s="27">
        <v>99</v>
      </c>
      <c r="K205" s="1">
        <f>RANK(H205,H$3:H$294,0)</f>
        <v>20</v>
      </c>
      <c r="M205" s="1" t="str">
        <f>B204</f>
        <v>BIR Ludene Paraha</v>
      </c>
      <c r="N205" s="28">
        <f>IFERROR(H205+I205,"")</f>
        <v>134.31</v>
      </c>
    </row>
    <row r="206" spans="1:18" ht="12.75" customHeight="1" x14ac:dyDescent="0.4">
      <c r="A206" s="111">
        <v>5</v>
      </c>
      <c r="B206" s="110" t="str">
        <f>sections!F39</f>
        <v>ONE Rachel Mason</v>
      </c>
      <c r="C206" s="29" t="str">
        <f>IFERROR(VLOOKUP(C200,sections!$I$1:$L$12,4,FALSE),"")</f>
        <v>0-3</v>
      </c>
      <c r="D206" s="22" t="s">
        <v>140</v>
      </c>
      <c r="E206" s="29" t="str">
        <f>IFERROR(VLOOKUP(E202,sections!$I$1:$L$12,4,FALSE),"")</f>
        <v>0-3</v>
      </c>
      <c r="F206" s="30" t="s">
        <v>140</v>
      </c>
      <c r="G206" s="30" t="str">
        <f>IFERROR(VLOOKUP(G204,sections!$I$1:$L$12,4,FALSE),"")</f>
        <v>0-3</v>
      </c>
      <c r="H206" s="31"/>
      <c r="I206" s="32"/>
      <c r="N206" s="28"/>
    </row>
    <row r="207" spans="1:18" ht="12.75" customHeight="1" x14ac:dyDescent="0.6">
      <c r="A207" s="98"/>
      <c r="B207" s="98"/>
      <c r="C207" s="33">
        <f>IFERROR(VLOOKUP(C206,sections!$I$1:$L$12,2,FALSE),"")</f>
        <v>0</v>
      </c>
      <c r="D207" s="25">
        <f>IFERROR(VLOOKUP(D206,sections!$I$1:$L$12,2,FALSE),"")</f>
        <v>0</v>
      </c>
      <c r="E207" s="33">
        <f>IFERROR(VLOOKUP(E206,sections!$I$1:$L$12,2,FALSE),"")</f>
        <v>0</v>
      </c>
      <c r="F207" s="34">
        <f>IFERROR(VLOOKUP(F206,sections!$I$1:$L$12,2,FALSE),"")</f>
        <v>0</v>
      </c>
      <c r="G207" s="34">
        <f>IFERROR(VLOOKUP(G206,sections!$I$1:$L$12,2,FALSE),"")</f>
        <v>0</v>
      </c>
      <c r="H207" s="26">
        <f>IF(SUM(C207:G207)&gt;0,SUM(C207:G207),0.1)</f>
        <v>0.1</v>
      </c>
      <c r="I207" s="27"/>
      <c r="K207" s="1">
        <f>RANK(H207,H$3:H$294,0)</f>
        <v>124</v>
      </c>
      <c r="M207" s="1" t="str">
        <f>B206</f>
        <v>ONE Rachel Mason</v>
      </c>
      <c r="N207" s="28">
        <f>IFERROR(H207+I207,"")</f>
        <v>0.1</v>
      </c>
    </row>
    <row r="208" spans="1:18" ht="12.75" customHeight="1" x14ac:dyDescent="0.4">
      <c r="A208" s="111">
        <v>6</v>
      </c>
      <c r="B208" s="110" t="str">
        <f>sections!F40</f>
        <v>GERSA Bubbles Clifford</v>
      </c>
      <c r="C208" s="22" t="str">
        <f>IFERROR(VLOOKUP(C198,sections!$I$1:$L$12,4,FALSE),"")</f>
        <v>0-3</v>
      </c>
      <c r="D208" s="29" t="str">
        <f>IFERROR(VLOOKUP(D204,sections!$I$1:$L$12,4,FALSE),"")</f>
        <v>1-3</v>
      </c>
      <c r="E208" s="30" t="str">
        <f>IFERROR(VLOOKUP(E200,sections!$I$1:$L$12,4,FALSE),"")</f>
        <v>0-3</v>
      </c>
      <c r="F208" s="30" t="str">
        <f>IFERROR(VLOOKUP(F206,sections!$I$1:$L$12,4,FALSE),"")</f>
        <v>3-0</v>
      </c>
      <c r="G208" s="29" t="str">
        <f>IFERROR(VLOOKUP(G202,sections!$I$1:$L$12,4,FALSE),"")</f>
        <v>1-3</v>
      </c>
      <c r="H208" s="31"/>
      <c r="I208" s="32"/>
      <c r="N208" s="28"/>
    </row>
    <row r="209" spans="1:14" ht="12.75" customHeight="1" x14ac:dyDescent="0.6">
      <c r="A209" s="98"/>
      <c r="B209" s="98"/>
      <c r="C209" s="25">
        <f>IFERROR(VLOOKUP(C208,sections!$I$1:$L$12,2,FALSE),"")</f>
        <v>0</v>
      </c>
      <c r="D209" s="33">
        <f>IFERROR(VLOOKUP(D208,sections!$I$1:$L$12,2,FALSE),"")</f>
        <v>1.21</v>
      </c>
      <c r="E209" s="34">
        <f>IFERROR(VLOOKUP(E208,sections!$I$1:$L$12,2,FALSE),"")</f>
        <v>0</v>
      </c>
      <c r="F209" s="34">
        <f>IFERROR(VLOOKUP(F208,sections!$I$1:$L$12,2,FALSE),"")</f>
        <v>8.31</v>
      </c>
      <c r="G209" s="33">
        <f>IFERROR(VLOOKUP(G208,sections!$I$1:$L$12,2,FALSE),"")</f>
        <v>1.21</v>
      </c>
      <c r="H209" s="26">
        <f>IF(SUM(C209:G209)&gt;0,SUM(C209:G209),0.1)</f>
        <v>10.73</v>
      </c>
      <c r="I209" s="27"/>
      <c r="K209" s="1">
        <f>RANK(H209,H$3:H$294,0)</f>
        <v>103</v>
      </c>
      <c r="M209" s="1" t="str">
        <f>B208</f>
        <v>GERSA Bubbles Clifford</v>
      </c>
      <c r="N209" s="28">
        <f>IFERROR(H209+I209,"")</f>
        <v>10.73</v>
      </c>
    </row>
    <row r="210" spans="1:14" ht="12.75" customHeight="1" x14ac:dyDescent="0.35">
      <c r="N210" s="28"/>
    </row>
    <row r="211" spans="1:14" ht="12.75" customHeight="1" x14ac:dyDescent="0.7">
      <c r="A211" s="17" t="s">
        <v>446</v>
      </c>
      <c r="B211" s="18"/>
      <c r="C211" s="35">
        <v>1</v>
      </c>
      <c r="D211" s="35">
        <v>2</v>
      </c>
      <c r="E211" s="35">
        <v>3</v>
      </c>
      <c r="F211" s="35">
        <v>4</v>
      </c>
      <c r="G211" s="35">
        <v>5</v>
      </c>
      <c r="H211" s="20" t="s">
        <v>431</v>
      </c>
      <c r="I211" s="21"/>
      <c r="N211" s="28" t="str">
        <f>IFERROR(H211+I211,"")</f>
        <v/>
      </c>
    </row>
    <row r="212" spans="1:14" ht="12.75" customHeight="1" x14ac:dyDescent="0.4">
      <c r="A212" s="111">
        <v>1</v>
      </c>
      <c r="B212" s="110" t="str">
        <f>sections!B43</f>
        <v>SWA Jade Cullen</v>
      </c>
      <c r="C212" s="22" t="s">
        <v>144</v>
      </c>
      <c r="D212" s="22" t="s">
        <v>147</v>
      </c>
      <c r="E212" s="22" t="s">
        <v>144</v>
      </c>
      <c r="F212" s="22" t="s">
        <v>146</v>
      </c>
      <c r="G212" s="22" t="s">
        <v>144</v>
      </c>
      <c r="H212" s="23"/>
      <c r="I212" s="24"/>
      <c r="N212" s="28"/>
    </row>
    <row r="213" spans="1:14" ht="12.75" customHeight="1" x14ac:dyDescent="0.6">
      <c r="A213" s="98"/>
      <c r="B213" s="98"/>
      <c r="C213" s="25">
        <f>IFERROR(VLOOKUP(C212,sections!$I$1:$L$12,2,FALSE),"")</f>
        <v>8.1999999999999993</v>
      </c>
      <c r="D213" s="25">
        <f>IFERROR(VLOOKUP(D212,sections!$I$1:$L$12,2,FALSE),"")</f>
        <v>2.5</v>
      </c>
      <c r="E213" s="25">
        <f>IFERROR(VLOOKUP(E212,sections!$I$1:$L$12,2,FALSE),"")</f>
        <v>8.1999999999999993</v>
      </c>
      <c r="F213" s="25">
        <f>IFERROR(VLOOKUP(F212,sections!$I$1:$L$12,2,FALSE),"")</f>
        <v>8.1</v>
      </c>
      <c r="G213" s="25">
        <f>IFERROR(VLOOKUP(G212,sections!$I$1:$L$12,2,FALSE),"")</f>
        <v>8.1999999999999993</v>
      </c>
      <c r="H213" s="26">
        <f>IF(SUM(C213:G213)&gt;0,SUM(C213:G213),0.1)</f>
        <v>35.200000000000003</v>
      </c>
      <c r="I213" s="27">
        <v>99</v>
      </c>
      <c r="K213" s="1">
        <f>RANK(H213,H$3:H$294,0)</f>
        <v>23</v>
      </c>
      <c r="M213" s="1" t="str">
        <f>B212</f>
        <v>SWA Jade Cullen</v>
      </c>
      <c r="N213" s="28">
        <f>IFERROR(H213+I213,"")</f>
        <v>134.19999999999999</v>
      </c>
    </row>
    <row r="214" spans="1:14" ht="12.75" customHeight="1" x14ac:dyDescent="0.4">
      <c r="A214" s="111">
        <v>2</v>
      </c>
      <c r="B214" s="110" t="str">
        <f>sections!B44</f>
        <v>PUK Micheala Langdon</v>
      </c>
      <c r="C214" s="29" t="s">
        <v>145</v>
      </c>
      <c r="D214" s="30" t="s">
        <v>139</v>
      </c>
      <c r="E214" s="30" t="s">
        <v>144</v>
      </c>
      <c r="F214" s="29" t="s">
        <v>139</v>
      </c>
      <c r="G214" s="22" t="str">
        <f>IFERROR(VLOOKUP(G212,sections!$I$1:$L$12,4,FALSE),"")</f>
        <v>1-3</v>
      </c>
      <c r="H214" s="31"/>
      <c r="I214" s="32"/>
      <c r="N214" s="28"/>
    </row>
    <row r="215" spans="1:14" ht="12.75" customHeight="1" x14ac:dyDescent="0.6">
      <c r="A215" s="98"/>
      <c r="B215" s="98"/>
      <c r="C215" s="33">
        <f>IFERROR(VLOOKUP(C214,sections!$I$1:$L$12,2,FALSE),"")</f>
        <v>1.21</v>
      </c>
      <c r="D215" s="34">
        <f>IFERROR(VLOOKUP(D214,sections!$I$1:$L$12,2,FALSE),"")</f>
        <v>8.31</v>
      </c>
      <c r="E215" s="34">
        <f>IFERROR(VLOOKUP(E214,sections!$I$1:$L$12,2,FALSE),"")</f>
        <v>8.1999999999999993</v>
      </c>
      <c r="F215" s="33">
        <f>IFERROR(VLOOKUP(F214,sections!$I$1:$L$12,2,FALSE),"")</f>
        <v>8.31</v>
      </c>
      <c r="G215" s="25">
        <f>IFERROR(VLOOKUP(G214,sections!$I$1:$L$12,2,FALSE),"")</f>
        <v>1.21</v>
      </c>
      <c r="H215" s="26">
        <f>IF(SUM(C215:G215)&gt;0,SUM(C215:G215),0.1)</f>
        <v>27.240000000000002</v>
      </c>
      <c r="I215" s="27">
        <v>57</v>
      </c>
      <c r="K215" s="1">
        <f>RANK(H215,H$3:H$294,0)</f>
        <v>49</v>
      </c>
      <c r="M215" s="1" t="str">
        <f>B214</f>
        <v>PUK Micheala Langdon</v>
      </c>
      <c r="N215" s="28">
        <f>IFERROR(H215+I215,"")</f>
        <v>84.240000000000009</v>
      </c>
    </row>
    <row r="216" spans="1:14" ht="12.75" customHeight="1" x14ac:dyDescent="0.4">
      <c r="A216" s="111">
        <v>3</v>
      </c>
      <c r="B216" s="110" t="str">
        <f>sections!B45</f>
        <v>GERSA Brenda Rehu</v>
      </c>
      <c r="C216" s="30" t="s">
        <v>145</v>
      </c>
      <c r="D216" s="30" t="str">
        <f>IFERROR(VLOOKUP(D214,sections!$I$1:$L$12,4,FALSE),"")</f>
        <v>0-3</v>
      </c>
      <c r="E216" s="29" t="s">
        <v>140</v>
      </c>
      <c r="F216" s="22" t="str">
        <f>IFERROR(VLOOKUP(F212,sections!$I$1:$L$12,4,FALSE),"")</f>
        <v>2-3</v>
      </c>
      <c r="G216" s="29" t="s">
        <v>139</v>
      </c>
      <c r="H216" s="31"/>
      <c r="I216" s="32"/>
      <c r="N216" s="28"/>
    </row>
    <row r="217" spans="1:14" ht="12.75" customHeight="1" x14ac:dyDescent="0.6">
      <c r="A217" s="98"/>
      <c r="B217" s="98"/>
      <c r="C217" s="34">
        <f>IFERROR(VLOOKUP(C216,sections!$I$1:$L$12,2,FALSE),"")</f>
        <v>1.21</v>
      </c>
      <c r="D217" s="34">
        <f>IFERROR(VLOOKUP(D216,sections!$I$1:$L$12,2,FALSE),"")</f>
        <v>0</v>
      </c>
      <c r="E217" s="33">
        <f>IFERROR(VLOOKUP(E216,sections!$I$1:$L$12,2,FALSE),"")</f>
        <v>0</v>
      </c>
      <c r="F217" s="25">
        <f>IFERROR(VLOOKUP(F216,sections!$I$1:$L$12,2,FALSE),"")</f>
        <v>2.5</v>
      </c>
      <c r="G217" s="33">
        <f>IFERROR(VLOOKUP(G216,sections!$I$1:$L$12,2,FALSE),"")</f>
        <v>8.31</v>
      </c>
      <c r="H217" s="26">
        <f>IF(SUM(C217:G217)&gt;0,SUM(C217:G217),0.1)</f>
        <v>12.02</v>
      </c>
      <c r="I217" s="27"/>
      <c r="K217" s="1">
        <f>RANK(H217,H$3:H$294,0)</f>
        <v>96</v>
      </c>
      <c r="M217" s="1" t="str">
        <f>B216</f>
        <v>GERSA Brenda Rehu</v>
      </c>
      <c r="N217" s="28">
        <f>IFERROR(H217+I217,"")</f>
        <v>12.02</v>
      </c>
    </row>
    <row r="218" spans="1:14" ht="12.75" customHeight="1" x14ac:dyDescent="0.4">
      <c r="A218" s="111">
        <v>4</v>
      </c>
      <c r="B218" s="110" t="str">
        <f>sections!B46</f>
        <v>PAT Ngahuia Tahi</v>
      </c>
      <c r="C218" s="30" t="str">
        <f>IFERROR(VLOOKUP(C216,sections!$I$1:$L$12,4,FALSE),"")</f>
        <v>3-1</v>
      </c>
      <c r="D218" s="29" t="s">
        <v>147</v>
      </c>
      <c r="E218" s="22" t="str">
        <f>IFERROR(VLOOKUP(E212,sections!$I$1:$L$12,4,FALSE),"")</f>
        <v>1-3</v>
      </c>
      <c r="F218" s="29" t="str">
        <f>IFERROR(VLOOKUP(F214,sections!$I$1:$L$12,4,FALSE),"")</f>
        <v>0-3</v>
      </c>
      <c r="G218" s="30" t="s">
        <v>139</v>
      </c>
      <c r="H218" s="31"/>
      <c r="I218" s="32"/>
      <c r="N218" s="28"/>
    </row>
    <row r="219" spans="1:14" ht="12.75" customHeight="1" x14ac:dyDescent="0.6">
      <c r="A219" s="112"/>
      <c r="B219" s="98"/>
      <c r="C219" s="34">
        <f>IFERROR(VLOOKUP(C218,sections!$I$1:$L$12,2,FALSE),"")</f>
        <v>8.1999999999999993</v>
      </c>
      <c r="D219" s="33">
        <f>IFERROR(VLOOKUP(D218,sections!$I$1:$L$12,2,FALSE),"")</f>
        <v>2.5</v>
      </c>
      <c r="E219" s="25">
        <f>IFERROR(VLOOKUP(E218,sections!$I$1:$L$12,2,FALSE),"")</f>
        <v>1.21</v>
      </c>
      <c r="F219" s="33">
        <f>IFERROR(VLOOKUP(F218,sections!$I$1:$L$12,2,FALSE),"")</f>
        <v>0</v>
      </c>
      <c r="G219" s="34">
        <f>IFERROR(VLOOKUP(G218,sections!$I$1:$L$12,2,FALSE),"")</f>
        <v>8.31</v>
      </c>
      <c r="H219" s="26">
        <f>IF(SUM(C219:G219)&gt;0,SUM(C219:G219),0.1)</f>
        <v>20.22</v>
      </c>
      <c r="I219" s="27"/>
      <c r="K219" s="1">
        <f>RANK(H219,H$3:H$294,0)</f>
        <v>73</v>
      </c>
      <c r="M219" s="1" t="str">
        <f>B218</f>
        <v>PAT Ngahuia Tahi</v>
      </c>
      <c r="N219" s="28">
        <f>IFERROR(H219+I219,"")</f>
        <v>20.22</v>
      </c>
    </row>
    <row r="220" spans="1:14" ht="12.75" customHeight="1" x14ac:dyDescent="0.4">
      <c r="A220" s="111">
        <v>5</v>
      </c>
      <c r="B220" s="110" t="str">
        <f>sections!B47</f>
        <v>BIR Paula Waterson</v>
      </c>
      <c r="C220" s="29" t="str">
        <f>IFERROR(VLOOKUP(C214,sections!$I$1:$L$12,4,FALSE),"")</f>
        <v>3-1</v>
      </c>
      <c r="D220" s="22" t="s">
        <v>146</v>
      </c>
      <c r="E220" s="29" t="str">
        <f>IFERROR(VLOOKUP(E216,sections!$I$1:$L$12,4,FALSE),"")</f>
        <v>3-0</v>
      </c>
      <c r="F220" s="30" t="s">
        <v>139</v>
      </c>
      <c r="G220" s="30" t="str">
        <f>IFERROR(VLOOKUP(G218,sections!$I$1:$L$12,4,FALSE),"")</f>
        <v>0-3</v>
      </c>
      <c r="H220" s="31"/>
      <c r="I220" s="32"/>
      <c r="N220" s="28"/>
    </row>
    <row r="221" spans="1:14" ht="12.75" customHeight="1" x14ac:dyDescent="0.6">
      <c r="A221" s="98"/>
      <c r="B221" s="98"/>
      <c r="C221" s="33">
        <f>IFERROR(VLOOKUP(C220,sections!$I$1:$L$12,2,FALSE),"")</f>
        <v>8.1999999999999993</v>
      </c>
      <c r="D221" s="25">
        <f>IFERROR(VLOOKUP(D220,sections!$I$1:$L$12,2,FALSE),"")</f>
        <v>8.1</v>
      </c>
      <c r="E221" s="33">
        <f>IFERROR(VLOOKUP(E220,sections!$I$1:$L$12,2,FALSE),"")</f>
        <v>8.31</v>
      </c>
      <c r="F221" s="34">
        <f>IFERROR(VLOOKUP(F220,sections!$I$1:$L$12,2,FALSE),"")</f>
        <v>8.31</v>
      </c>
      <c r="G221" s="34">
        <f>IFERROR(VLOOKUP(G220,sections!$I$1:$L$12,2,FALSE),"")</f>
        <v>0</v>
      </c>
      <c r="H221" s="26">
        <f>IF(SUM(C221:G221)&gt;0,SUM(C221:G221),0.1)</f>
        <v>32.92</v>
      </c>
      <c r="I221" s="27">
        <v>57</v>
      </c>
      <c r="K221" s="1">
        <f>RANK(H221,H$3:H$294,0)</f>
        <v>34</v>
      </c>
      <c r="M221" s="1" t="str">
        <f>B220</f>
        <v>BIR Paula Waterson</v>
      </c>
      <c r="N221" s="28">
        <f>IFERROR(H221+I221,"")</f>
        <v>89.92</v>
      </c>
    </row>
    <row r="222" spans="1:14" ht="12.75" customHeight="1" x14ac:dyDescent="0.4">
      <c r="A222" s="111">
        <v>6</v>
      </c>
      <c r="B222" s="110" t="str">
        <f>sections!B48</f>
        <v>HOR Robyn Quinn</v>
      </c>
      <c r="C222" s="22" t="str">
        <f>IFERROR(VLOOKUP(C212,sections!$I$1:$L$12,4,FALSE),"")</f>
        <v>1-3</v>
      </c>
      <c r="D222" s="29" t="str">
        <f>IFERROR(VLOOKUP(D218,sections!$I$1:$L$12,4,FALSE),"")</f>
        <v>3-2</v>
      </c>
      <c r="E222" s="30" t="str">
        <f>IFERROR(VLOOKUP(E214,sections!$I$1:$L$12,4,FALSE),"")</f>
        <v>1-3</v>
      </c>
      <c r="F222" s="30" t="str">
        <f>IFERROR(VLOOKUP(F220,sections!$I$1:$L$12,4,FALSE),"")</f>
        <v>0-3</v>
      </c>
      <c r="G222" s="29" t="str">
        <f>IFERROR(VLOOKUP(G216,sections!$I$1:$L$12,4,FALSE),"")</f>
        <v>0-3</v>
      </c>
      <c r="H222" s="31"/>
      <c r="I222" s="32"/>
      <c r="N222" s="28"/>
    </row>
    <row r="223" spans="1:14" ht="12.75" customHeight="1" x14ac:dyDescent="0.6">
      <c r="A223" s="98"/>
      <c r="B223" s="98"/>
      <c r="C223" s="25">
        <f>IFERROR(VLOOKUP(C222,sections!$I$1:$L$12,2,FALSE),"")</f>
        <v>1.21</v>
      </c>
      <c r="D223" s="33">
        <f>IFERROR(VLOOKUP(D222,sections!$I$1:$L$12,2,FALSE),"")</f>
        <v>8.1</v>
      </c>
      <c r="E223" s="34">
        <f>IFERROR(VLOOKUP(E222,sections!$I$1:$L$12,2,FALSE),"")</f>
        <v>1.21</v>
      </c>
      <c r="F223" s="34">
        <f>IFERROR(VLOOKUP(F222,sections!$I$1:$L$12,2,FALSE),"")</f>
        <v>0</v>
      </c>
      <c r="G223" s="33">
        <f>IFERROR(VLOOKUP(G222,sections!$I$1:$L$12,2,FALSE),"")</f>
        <v>0</v>
      </c>
      <c r="H223" s="26">
        <f>IF(SUM(C223:G223)&gt;0,SUM(C223:G223),0.1)</f>
        <v>10.52</v>
      </c>
      <c r="I223" s="27"/>
      <c r="K223" s="1">
        <f>RANK(H223,H$3:H$294,0)</f>
        <v>106</v>
      </c>
      <c r="M223" s="1" t="str">
        <f>B222</f>
        <v>HOR Robyn Quinn</v>
      </c>
      <c r="N223" s="28">
        <f>IFERROR(H223+I223,"")</f>
        <v>10.52</v>
      </c>
    </row>
    <row r="224" spans="1:14" ht="12.75" customHeight="1" x14ac:dyDescent="0.35">
      <c r="N224" s="28"/>
    </row>
    <row r="225" spans="1:14" ht="12.75" customHeight="1" x14ac:dyDescent="0.7">
      <c r="A225" s="17" t="s">
        <v>447</v>
      </c>
      <c r="B225" s="18"/>
      <c r="C225" s="35">
        <v>1</v>
      </c>
      <c r="D225" s="35">
        <v>2</v>
      </c>
      <c r="E225" s="35">
        <v>3</v>
      </c>
      <c r="F225" s="35">
        <v>4</v>
      </c>
      <c r="G225" s="35">
        <v>5</v>
      </c>
      <c r="H225" s="20" t="s">
        <v>431</v>
      </c>
      <c r="I225" s="21"/>
      <c r="N225" s="28" t="str">
        <f>IFERROR(H225+I225,"")</f>
        <v/>
      </c>
    </row>
    <row r="226" spans="1:14" ht="12.75" customHeight="1" x14ac:dyDescent="0.4">
      <c r="A226" s="111">
        <v>1</v>
      </c>
      <c r="B226" s="110" t="str">
        <f>sections!D43</f>
        <v>SWW Nicola Burns</v>
      </c>
      <c r="C226" s="22" t="s">
        <v>144</v>
      </c>
      <c r="D226" s="22" t="s">
        <v>144</v>
      </c>
      <c r="E226" s="22" t="s">
        <v>144</v>
      </c>
      <c r="F226" s="22" t="s">
        <v>144</v>
      </c>
      <c r="G226" s="22" t="s">
        <v>146</v>
      </c>
      <c r="H226" s="23"/>
      <c r="I226" s="24"/>
      <c r="N226" s="28"/>
    </row>
    <row r="227" spans="1:14" ht="12.75" customHeight="1" x14ac:dyDescent="0.6">
      <c r="A227" s="98"/>
      <c r="B227" s="98"/>
      <c r="C227" s="25">
        <f>IFERROR(VLOOKUP(C226,sections!$I$1:$L$12,2,FALSE),"")</f>
        <v>8.1999999999999993</v>
      </c>
      <c r="D227" s="25">
        <f>IFERROR(VLOOKUP(D226,sections!$I$1:$L$12,2,FALSE),"")</f>
        <v>8.1999999999999993</v>
      </c>
      <c r="E227" s="25">
        <f>IFERROR(VLOOKUP(E226,sections!$I$1:$L$12,2,FALSE),"")</f>
        <v>8.1999999999999993</v>
      </c>
      <c r="F227" s="25">
        <f>IFERROR(VLOOKUP(F226,sections!$I$1:$L$12,2,FALSE),"")</f>
        <v>8.1999999999999993</v>
      </c>
      <c r="G227" s="25">
        <f>IFERROR(VLOOKUP(G226,sections!$I$1:$L$12,2,FALSE),"")</f>
        <v>8.1</v>
      </c>
      <c r="H227" s="26">
        <f>IF(SUM(C227:G227)&gt;0,SUM(C227:G227),0.1)</f>
        <v>40.9</v>
      </c>
      <c r="I227" s="27">
        <v>99</v>
      </c>
      <c r="K227" s="1">
        <f>RANK(H227,H$3:H$294,0)</f>
        <v>15</v>
      </c>
      <c r="M227" s="1" t="str">
        <f>B226</f>
        <v>SWW Nicola Burns</v>
      </c>
      <c r="N227" s="28">
        <f>IFERROR(H227+I227,"")</f>
        <v>139.9</v>
      </c>
    </row>
    <row r="228" spans="1:14" ht="12.75" customHeight="1" x14ac:dyDescent="0.4">
      <c r="A228" s="111">
        <v>2</v>
      </c>
      <c r="B228" s="110" t="str">
        <f>sections!D44</f>
        <v>HOR Sherralee Boyce</v>
      </c>
      <c r="C228" s="29" t="s">
        <v>144</v>
      </c>
      <c r="D228" s="30" t="s">
        <v>147</v>
      </c>
      <c r="E228" s="30" t="s">
        <v>144</v>
      </c>
      <c r="F228" s="29" t="s">
        <v>146</v>
      </c>
      <c r="G228" s="22" t="str">
        <f>IFERROR(VLOOKUP(G226,sections!$I$1:$L$12,4,FALSE),"")</f>
        <v>2-3</v>
      </c>
      <c r="H228" s="31"/>
      <c r="I228" s="32"/>
      <c r="N228" s="28"/>
    </row>
    <row r="229" spans="1:14" ht="12.75" customHeight="1" x14ac:dyDescent="0.6">
      <c r="A229" s="98"/>
      <c r="B229" s="98"/>
      <c r="C229" s="33">
        <f>IFERROR(VLOOKUP(C228,sections!$I$1:$L$12,2,FALSE),"")</f>
        <v>8.1999999999999993</v>
      </c>
      <c r="D229" s="34">
        <f>IFERROR(VLOOKUP(D228,sections!$I$1:$L$12,2,FALSE),"")</f>
        <v>2.5</v>
      </c>
      <c r="E229" s="34">
        <f>IFERROR(VLOOKUP(E228,sections!$I$1:$L$12,2,FALSE),"")</f>
        <v>8.1999999999999993</v>
      </c>
      <c r="F229" s="33">
        <f>IFERROR(VLOOKUP(F228,sections!$I$1:$L$12,2,FALSE),"")</f>
        <v>8.1</v>
      </c>
      <c r="G229" s="25">
        <f>IFERROR(VLOOKUP(G228,sections!$I$1:$L$12,2,FALSE),"")</f>
        <v>2.5</v>
      </c>
      <c r="H229" s="26">
        <f>IF(SUM(C229:G229)&gt;0,SUM(C229:G229),0.1)</f>
        <v>29.5</v>
      </c>
      <c r="I229" s="27">
        <v>57</v>
      </c>
      <c r="K229" s="1">
        <f>RANK(H229,H$3:H$294,0)</f>
        <v>43</v>
      </c>
      <c r="M229" s="1" t="str">
        <f>B228</f>
        <v>HOR Sherralee Boyce</v>
      </c>
      <c r="N229" s="28">
        <f>IFERROR(H229+I229,"")</f>
        <v>86.5</v>
      </c>
    </row>
    <row r="230" spans="1:14" ht="12.75" customHeight="1" x14ac:dyDescent="0.4">
      <c r="A230" s="111">
        <v>3</v>
      </c>
      <c r="B230" s="110" t="str">
        <f>sections!D45</f>
        <v>MAN Sue Vue</v>
      </c>
      <c r="C230" s="30" t="s">
        <v>146</v>
      </c>
      <c r="D230" s="30" t="str">
        <f>IFERROR(VLOOKUP(D228,sections!$I$1:$L$12,4,FALSE),"")</f>
        <v>3-2</v>
      </c>
      <c r="E230" s="29" t="s">
        <v>145</v>
      </c>
      <c r="F230" s="22" t="str">
        <f>IFERROR(VLOOKUP(F226,sections!$I$1:$L$12,4,FALSE),"")</f>
        <v>1-3</v>
      </c>
      <c r="G230" s="29" t="s">
        <v>144</v>
      </c>
      <c r="H230" s="31"/>
      <c r="I230" s="32"/>
      <c r="N230" s="28"/>
    </row>
    <row r="231" spans="1:14" ht="12.75" customHeight="1" x14ac:dyDescent="0.6">
      <c r="A231" s="98"/>
      <c r="B231" s="98"/>
      <c r="C231" s="34">
        <f>IFERROR(VLOOKUP(C230,sections!$I$1:$L$12,2,FALSE),"")</f>
        <v>8.1</v>
      </c>
      <c r="D231" s="34">
        <f>IFERROR(VLOOKUP(D230,sections!$I$1:$L$12,2,FALSE),"")</f>
        <v>8.1</v>
      </c>
      <c r="E231" s="33">
        <f>IFERROR(VLOOKUP(E230,sections!$I$1:$L$12,2,FALSE),"")</f>
        <v>1.21</v>
      </c>
      <c r="F231" s="25">
        <f>IFERROR(VLOOKUP(F230,sections!$I$1:$L$12,2,FALSE),"")</f>
        <v>1.21</v>
      </c>
      <c r="G231" s="33">
        <f>IFERROR(VLOOKUP(G230,sections!$I$1:$L$12,2,FALSE),"")</f>
        <v>8.1999999999999993</v>
      </c>
      <c r="H231" s="26">
        <f>IF(SUM(C231:G231)&gt;0,SUM(C231:G231),0.1)</f>
        <v>26.82</v>
      </c>
      <c r="I231" s="27">
        <v>57</v>
      </c>
      <c r="K231" s="1">
        <f>RANK(H231,H$3:H$294,0)</f>
        <v>54</v>
      </c>
      <c r="M231" s="1" t="str">
        <f>B230</f>
        <v>MAN Sue Vue</v>
      </c>
      <c r="N231" s="28">
        <f>IFERROR(H231+I231,"")</f>
        <v>83.82</v>
      </c>
    </row>
    <row r="232" spans="1:14" ht="12.75" customHeight="1" x14ac:dyDescent="0.4">
      <c r="A232" s="111">
        <v>4</v>
      </c>
      <c r="B232" s="110" t="str">
        <f>sections!D46</f>
        <v>TGA Nita Knight</v>
      </c>
      <c r="C232" s="30" t="str">
        <f>IFERROR(VLOOKUP(C230,sections!$I$1:$L$12,4,FALSE),"")</f>
        <v>2-3</v>
      </c>
      <c r="D232" s="29" t="s">
        <v>139</v>
      </c>
      <c r="E232" s="22" t="str">
        <f>IFERROR(VLOOKUP(E226,sections!$I$1:$L$12,4,FALSE),"")</f>
        <v>1-3</v>
      </c>
      <c r="F232" s="29" t="str">
        <f>IFERROR(VLOOKUP(F228,sections!$I$1:$L$12,4,FALSE),"")</f>
        <v>2-3</v>
      </c>
      <c r="G232" s="30" t="s">
        <v>144</v>
      </c>
      <c r="H232" s="31"/>
      <c r="I232" s="32"/>
      <c r="N232" s="28"/>
    </row>
    <row r="233" spans="1:14" ht="12.75" customHeight="1" x14ac:dyDescent="0.6">
      <c r="A233" s="112"/>
      <c r="B233" s="98"/>
      <c r="C233" s="34">
        <f>IFERROR(VLOOKUP(C232,sections!$I$1:$L$12,2,FALSE),"")</f>
        <v>2.5</v>
      </c>
      <c r="D233" s="33">
        <f>IFERROR(VLOOKUP(D232,sections!$I$1:$L$12,2,FALSE),"")</f>
        <v>8.31</v>
      </c>
      <c r="E233" s="25">
        <f>IFERROR(VLOOKUP(E232,sections!$I$1:$L$12,2,FALSE),"")</f>
        <v>1.21</v>
      </c>
      <c r="F233" s="33">
        <f>IFERROR(VLOOKUP(F232,sections!$I$1:$L$12,2,FALSE),"")</f>
        <v>2.5</v>
      </c>
      <c r="G233" s="34">
        <f>IFERROR(VLOOKUP(G232,sections!$I$1:$L$12,2,FALSE),"")</f>
        <v>8.1999999999999993</v>
      </c>
      <c r="H233" s="26">
        <f>IF(SUM(C233:G233)&gt;0,SUM(C233:G233),0.1)</f>
        <v>22.72</v>
      </c>
      <c r="I233" s="27"/>
      <c r="K233" s="1">
        <f>RANK(H233,H$3:H$294,0)</f>
        <v>64</v>
      </c>
      <c r="M233" s="1" t="str">
        <f>B232</f>
        <v>TGA Nita Knight</v>
      </c>
      <c r="N233" s="28">
        <f>IFERROR(H233+I233,"")</f>
        <v>22.72</v>
      </c>
    </row>
    <row r="234" spans="1:14" ht="12.75" customHeight="1" x14ac:dyDescent="0.4">
      <c r="A234" s="111">
        <v>5</v>
      </c>
      <c r="B234" s="110" t="str">
        <f>sections!D47</f>
        <v>GERSA Janine Clifford</v>
      </c>
      <c r="C234" s="29" t="str">
        <f>IFERROR(VLOOKUP(C228,sections!$I$1:$L$12,4,FALSE),"")</f>
        <v>1-3</v>
      </c>
      <c r="D234" s="22" t="str">
        <f>IFERROR(VLOOKUP(D226,sections!$I$1:$L$12,4,FALSE),"")</f>
        <v>1-3</v>
      </c>
      <c r="E234" s="29" t="s">
        <v>144</v>
      </c>
      <c r="F234" s="30" t="s">
        <v>139</v>
      </c>
      <c r="G234" s="30" t="str">
        <f>IFERROR(VLOOKUP(G232,sections!$I$1:$L$12,4,FALSE),"")</f>
        <v>1-3</v>
      </c>
      <c r="H234" s="31"/>
      <c r="I234" s="32"/>
      <c r="N234" s="28"/>
    </row>
    <row r="235" spans="1:14" ht="12.75" customHeight="1" x14ac:dyDescent="0.6">
      <c r="A235" s="98"/>
      <c r="B235" s="98"/>
      <c r="C235" s="33">
        <f>IFERROR(VLOOKUP(C234,sections!$I$1:$L$12,2,FALSE),"")</f>
        <v>1.21</v>
      </c>
      <c r="D235" s="25">
        <f>IFERROR(VLOOKUP(D234,sections!$I$1:$L$12,2,FALSE),"")</f>
        <v>1.21</v>
      </c>
      <c r="E235" s="33">
        <v>8.1999999999999993</v>
      </c>
      <c r="F235" s="34">
        <f>IFERROR(VLOOKUP(F234,sections!$I$1:$L$12,2,FALSE),"")</f>
        <v>8.31</v>
      </c>
      <c r="G235" s="34">
        <f>IFERROR(VLOOKUP(G234,sections!$I$1:$L$12,2,FALSE),"")</f>
        <v>1.21</v>
      </c>
      <c r="H235" s="26">
        <f>IF(SUM(C235:G235)&gt;0,SUM(C235:G235),0.1)</f>
        <v>20.14</v>
      </c>
      <c r="I235" s="27"/>
      <c r="K235" s="1">
        <f>RANK(H235,H$3:H$294,0)</f>
        <v>75</v>
      </c>
      <c r="M235" s="1" t="str">
        <f>B234</f>
        <v>GERSA Janine Clifford</v>
      </c>
      <c r="N235" s="28">
        <f>IFERROR(H235+I235,"")</f>
        <v>20.14</v>
      </c>
    </row>
    <row r="236" spans="1:14" ht="12.75" customHeight="1" x14ac:dyDescent="0.4">
      <c r="A236" s="111">
        <v>6</v>
      </c>
      <c r="B236" s="110" t="str">
        <f>sections!D48</f>
        <v>PAT Terri Argus</v>
      </c>
      <c r="C236" s="22" t="str">
        <f>IFERROR(VLOOKUP(C226,sections!$I$1:$L$12,4,FALSE),"")</f>
        <v>1-3</v>
      </c>
      <c r="D236" s="29" t="str">
        <f>IFERROR(VLOOKUP(D232,sections!$I$1:$L$12,4,FALSE),"")</f>
        <v>0-3</v>
      </c>
      <c r="E236" s="30" t="str">
        <f>IFERROR(VLOOKUP(E228,sections!$I$1:$L$12,4,FALSE),"")</f>
        <v>1-3</v>
      </c>
      <c r="F236" s="30" t="str">
        <f>IFERROR(VLOOKUP(F234,sections!$I$1:$L$12,4,FALSE),"")</f>
        <v>0-3</v>
      </c>
      <c r="G236" s="29" t="str">
        <f>IFERROR(VLOOKUP(G230,sections!$I$1:$L$12,4,FALSE),"")</f>
        <v>1-3</v>
      </c>
      <c r="H236" s="31"/>
      <c r="I236" s="32"/>
      <c r="N236" s="28"/>
    </row>
    <row r="237" spans="1:14" ht="12.75" customHeight="1" x14ac:dyDescent="0.6">
      <c r="A237" s="98"/>
      <c r="B237" s="98"/>
      <c r="C237" s="25">
        <f>IFERROR(VLOOKUP(C236,sections!$I$1:$L$12,2,FALSE),"")</f>
        <v>1.21</v>
      </c>
      <c r="D237" s="33">
        <f>IFERROR(VLOOKUP(D236,sections!$I$1:$L$12,2,FALSE),"")</f>
        <v>0</v>
      </c>
      <c r="E237" s="34">
        <f>IFERROR(VLOOKUP(E236,sections!$I$1:$L$12,2,FALSE),"")</f>
        <v>1.21</v>
      </c>
      <c r="F237" s="34">
        <f>IFERROR(VLOOKUP(F236,sections!$I$1:$L$12,2,FALSE),"")</f>
        <v>0</v>
      </c>
      <c r="G237" s="33">
        <f>IFERROR(VLOOKUP(G236,sections!$I$1:$L$12,2,FALSE),"")</f>
        <v>1.21</v>
      </c>
      <c r="H237" s="26">
        <f>IF(SUM(C237:G237)&gt;0,SUM(C237:G237),0.1)</f>
        <v>3.63</v>
      </c>
      <c r="I237" s="27"/>
      <c r="K237" s="1">
        <f>RANK(H237,H$3:H$294,0)</f>
        <v>120</v>
      </c>
      <c r="M237" s="1" t="str">
        <f>B236</f>
        <v>PAT Terri Argus</v>
      </c>
      <c r="N237" s="28">
        <f>IFERROR(H237+I237,"")</f>
        <v>3.63</v>
      </c>
    </row>
    <row r="238" spans="1:14" ht="12.75" customHeight="1" x14ac:dyDescent="0.35">
      <c r="N238" s="28"/>
    </row>
    <row r="239" spans="1:14" ht="12.75" customHeight="1" x14ac:dyDescent="0.7">
      <c r="A239" s="17" t="s">
        <v>448</v>
      </c>
      <c r="B239" s="18"/>
      <c r="C239" s="35">
        <v>1</v>
      </c>
      <c r="D239" s="35">
        <v>2</v>
      </c>
      <c r="E239" s="35">
        <v>3</v>
      </c>
      <c r="F239" s="35">
        <v>4</v>
      </c>
      <c r="G239" s="35">
        <v>5</v>
      </c>
      <c r="H239" s="20" t="s">
        <v>431</v>
      </c>
      <c r="I239" s="21"/>
      <c r="N239" s="28"/>
    </row>
    <row r="240" spans="1:14" ht="12.75" customHeight="1" x14ac:dyDescent="0.4">
      <c r="A240" s="111">
        <v>1</v>
      </c>
      <c r="B240" s="110" t="str">
        <f>sections!F43</f>
        <v>PAP Jasmine Purdon</v>
      </c>
      <c r="C240" s="22" t="s">
        <v>147</v>
      </c>
      <c r="D240" s="22" t="s">
        <v>139</v>
      </c>
      <c r="E240" s="22" t="s">
        <v>144</v>
      </c>
      <c r="F240" s="22" t="s">
        <v>147</v>
      </c>
      <c r="G240" s="22" t="s">
        <v>144</v>
      </c>
      <c r="H240" s="23"/>
      <c r="I240" s="24"/>
      <c r="N240" s="28"/>
    </row>
    <row r="241" spans="1:14" ht="12.75" customHeight="1" x14ac:dyDescent="0.6">
      <c r="A241" s="98"/>
      <c r="B241" s="98"/>
      <c r="C241" s="25">
        <f>IFERROR(VLOOKUP(C240,sections!$I$1:$L$12,2,FALSE),"")</f>
        <v>2.5</v>
      </c>
      <c r="D241" s="25">
        <f>IFERROR(VLOOKUP(D240,sections!$I$1:$L$12,2,FALSE),"")</f>
        <v>8.31</v>
      </c>
      <c r="E241" s="25">
        <f>IFERROR(VLOOKUP(E240,sections!$I$1:$L$12,2,FALSE),"")</f>
        <v>8.1999999999999993</v>
      </c>
      <c r="F241" s="25">
        <f>IFERROR(VLOOKUP(F240,sections!$I$1:$L$12,2,FALSE),"")</f>
        <v>2.5</v>
      </c>
      <c r="G241" s="25">
        <f>IFERROR(VLOOKUP(G240,sections!$I$1:$L$12,2,FALSE),"")</f>
        <v>8.1999999999999993</v>
      </c>
      <c r="H241" s="26">
        <f>IF(SUM(C241:G241)&gt;0,SUM(C241:G241),0.1)</f>
        <v>29.709999999999997</v>
      </c>
      <c r="I241" s="27">
        <v>57</v>
      </c>
      <c r="K241" s="1">
        <f>RANK(H241,H$3:H$294,0)</f>
        <v>41</v>
      </c>
      <c r="M241" s="1" t="str">
        <f>B240</f>
        <v>PAP Jasmine Purdon</v>
      </c>
      <c r="N241" s="28">
        <f>IFERROR(H241+I241,"")</f>
        <v>86.71</v>
      </c>
    </row>
    <row r="242" spans="1:14" ht="12.75" customHeight="1" x14ac:dyDescent="0.4">
      <c r="A242" s="111">
        <v>2</v>
      </c>
      <c r="B242" s="110" t="str">
        <f>sections!F44</f>
        <v>HOR Maxine Soal</v>
      </c>
      <c r="C242" s="29" t="s">
        <v>144</v>
      </c>
      <c r="D242" s="30" t="s">
        <v>144</v>
      </c>
      <c r="E242" s="30" t="s">
        <v>145</v>
      </c>
      <c r="F242" s="29" t="s">
        <v>139</v>
      </c>
      <c r="G242" s="22" t="str">
        <f>IFERROR(VLOOKUP(G240,sections!$I$1:$L$12,4,FALSE),"")</f>
        <v>1-3</v>
      </c>
      <c r="H242" s="31"/>
      <c r="I242" s="32"/>
      <c r="N242" s="28"/>
    </row>
    <row r="243" spans="1:14" ht="12.75" customHeight="1" x14ac:dyDescent="0.6">
      <c r="A243" s="98"/>
      <c r="B243" s="98"/>
      <c r="C243" s="33">
        <f>IFERROR(VLOOKUP(C242,sections!$I$1:$L$12,2,FALSE),"")</f>
        <v>8.1999999999999993</v>
      </c>
      <c r="D243" s="34">
        <f>IFERROR(VLOOKUP(D242,sections!$I$1:$L$12,2,FALSE),"")</f>
        <v>8.1999999999999993</v>
      </c>
      <c r="E243" s="34">
        <f>IFERROR(VLOOKUP(E242,sections!$I$1:$L$12,2,FALSE),"")</f>
        <v>1.21</v>
      </c>
      <c r="F243" s="33">
        <f>IFERROR(VLOOKUP(F242,sections!$I$1:$L$12,2,FALSE),"")</f>
        <v>8.31</v>
      </c>
      <c r="G243" s="25">
        <f>IFERROR(VLOOKUP(G242,sections!$I$1:$L$12,2,FALSE),"")</f>
        <v>1.21</v>
      </c>
      <c r="H243" s="26">
        <f>IF(SUM(C243:G243)&gt;0,SUM(C243:G243),0.1)</f>
        <v>27.130000000000003</v>
      </c>
      <c r="I243" s="27">
        <v>57</v>
      </c>
      <c r="K243" s="1">
        <f>RANK(H243,H$3:H$294,0)</f>
        <v>51</v>
      </c>
      <c r="M243" s="1" t="str">
        <f>B242</f>
        <v>HOR Maxine Soal</v>
      </c>
      <c r="N243" s="28">
        <f>IFERROR(H243+I243,"")</f>
        <v>84.13</v>
      </c>
    </row>
    <row r="244" spans="1:14" ht="12.75" customHeight="1" x14ac:dyDescent="0.4">
      <c r="A244" s="111">
        <v>3</v>
      </c>
      <c r="B244" s="110" t="str">
        <f>sections!F45</f>
        <v>SWA Mem Rapana</v>
      </c>
      <c r="C244" s="30" t="s">
        <v>140</v>
      </c>
      <c r="D244" s="30" t="str">
        <f>IFERROR(VLOOKUP(D242,sections!$I$1:$L$12,4,FALSE),"")</f>
        <v>1-3</v>
      </c>
      <c r="E244" s="29" t="s">
        <v>146</v>
      </c>
      <c r="F244" s="22" t="str">
        <f>IFERROR(VLOOKUP(F240,sections!$I$1:$L$12,4,FALSE),"")</f>
        <v>3-2</v>
      </c>
      <c r="G244" s="29" t="s">
        <v>145</v>
      </c>
      <c r="H244" s="31"/>
      <c r="I244" s="32"/>
      <c r="N244" s="28"/>
    </row>
    <row r="245" spans="1:14" ht="12.75" customHeight="1" x14ac:dyDescent="0.6">
      <c r="A245" s="98"/>
      <c r="B245" s="98"/>
      <c r="C245" s="34">
        <f>IFERROR(VLOOKUP(C244,sections!$I$1:$L$12,2,FALSE),"")</f>
        <v>0</v>
      </c>
      <c r="D245" s="34">
        <f>IFERROR(VLOOKUP(D244,sections!$I$1:$L$12,2,FALSE),"")</f>
        <v>1.21</v>
      </c>
      <c r="E245" s="33">
        <f>IFERROR(VLOOKUP(E244,sections!$I$1:$L$12,2,FALSE),"")</f>
        <v>8.1</v>
      </c>
      <c r="F245" s="25">
        <f>IFERROR(VLOOKUP(F244,sections!$I$1:$L$12,2,FALSE),"")</f>
        <v>8.1</v>
      </c>
      <c r="G245" s="33">
        <f>IFERROR(VLOOKUP(G244,sections!$I$1:$L$12,2,FALSE),"")</f>
        <v>1.21</v>
      </c>
      <c r="H245" s="26">
        <f>IF(SUM(C245:G245)&gt;0,SUM(C245:G245),0.1)</f>
        <v>18.619999999999997</v>
      </c>
      <c r="I245" s="27"/>
      <c r="K245" s="1">
        <f>RANK(H245,H$3:H$294,0)</f>
        <v>83</v>
      </c>
      <c r="M245" s="1" t="str">
        <f>B244</f>
        <v>SWA Mem Rapana</v>
      </c>
      <c r="N245" s="28">
        <f>IFERROR(H245+I245,"")</f>
        <v>18.619999999999997</v>
      </c>
    </row>
    <row r="246" spans="1:14" ht="12.75" customHeight="1" x14ac:dyDescent="0.4">
      <c r="A246" s="111">
        <v>4</v>
      </c>
      <c r="B246" s="110" t="str">
        <f>sections!F46</f>
        <v>MAN Brooque Pologa</v>
      </c>
      <c r="C246" s="30" t="str">
        <f>IFERROR(VLOOKUP(C244,sections!$I$1:$L$12,4,FALSE),"")</f>
        <v>3-0</v>
      </c>
      <c r="D246" s="29" t="s">
        <v>146</v>
      </c>
      <c r="E246" s="22" t="str">
        <f>IFERROR(VLOOKUP(E240,sections!$I$1:$L$12,4,FALSE),"")</f>
        <v>1-3</v>
      </c>
      <c r="F246" s="29" t="str">
        <f>IFERROR(VLOOKUP(F242,sections!$I$1:$L$12,4,FALSE),"")</f>
        <v>0-3</v>
      </c>
      <c r="G246" s="30" t="s">
        <v>139</v>
      </c>
      <c r="H246" s="31"/>
      <c r="I246" s="32"/>
      <c r="N246" s="28"/>
    </row>
    <row r="247" spans="1:14" ht="12.75" customHeight="1" x14ac:dyDescent="0.6">
      <c r="A247" s="112"/>
      <c r="B247" s="98"/>
      <c r="C247" s="34">
        <f>IFERROR(VLOOKUP(C246,sections!$I$1:$L$12,2,FALSE),"")</f>
        <v>8.31</v>
      </c>
      <c r="D247" s="33">
        <f>IFERROR(VLOOKUP(D246,sections!$I$1:$L$12,2,FALSE),"")</f>
        <v>8.1</v>
      </c>
      <c r="E247" s="25">
        <f>IFERROR(VLOOKUP(E246,sections!$I$1:$L$12,2,FALSE),"")</f>
        <v>1.21</v>
      </c>
      <c r="F247" s="33">
        <f>IFERROR(VLOOKUP(F246,sections!$I$1:$L$12,2,FALSE),"")</f>
        <v>0</v>
      </c>
      <c r="G247" s="34">
        <f>IFERROR(VLOOKUP(G246,sections!$I$1:$L$12,2,FALSE),"")</f>
        <v>8.31</v>
      </c>
      <c r="H247" s="26">
        <f>IF(SUM(C247:G247)&gt;0,SUM(C247:G247),0.1)</f>
        <v>25.93</v>
      </c>
      <c r="I247" s="27"/>
      <c r="K247" s="1">
        <f>RANK(H247,H$3:H$294,0)</f>
        <v>58</v>
      </c>
      <c r="M247" s="1" t="str">
        <f>B246</f>
        <v>MAN Brooque Pologa</v>
      </c>
      <c r="N247" s="28">
        <f>IFERROR(H247+I247,"")</f>
        <v>25.93</v>
      </c>
    </row>
    <row r="248" spans="1:14" ht="12.75" customHeight="1" x14ac:dyDescent="0.4">
      <c r="A248" s="111">
        <v>5</v>
      </c>
      <c r="B248" s="110" t="str">
        <f>sections!F47</f>
        <v>PUK Dianne Rangiuia</v>
      </c>
      <c r="C248" s="29" t="str">
        <f>IFERROR(VLOOKUP(C242,sections!$I$1:$L$12,4,FALSE),"")</f>
        <v>1-3</v>
      </c>
      <c r="D248" s="22" t="str">
        <f>IFERROR(VLOOKUP(D240,sections!$I$1:$L$12,4,FALSE),"")</f>
        <v>0-3</v>
      </c>
      <c r="E248" s="29" t="str">
        <f>IFERROR(VLOOKUP(E244,sections!$I$1:$L$12,4,FALSE),"")</f>
        <v>2-3</v>
      </c>
      <c r="F248" s="30" t="s">
        <v>140</v>
      </c>
      <c r="G248" s="30" t="str">
        <f>IFERROR(VLOOKUP(G246,sections!$I$1:$L$12,4,FALSE),"")</f>
        <v>0-3</v>
      </c>
      <c r="H248" s="31"/>
      <c r="I248" s="32"/>
      <c r="N248" s="28"/>
    </row>
    <row r="249" spans="1:14" ht="12.75" customHeight="1" x14ac:dyDescent="0.6">
      <c r="A249" s="98"/>
      <c r="B249" s="98"/>
      <c r="C249" s="33">
        <f>IFERROR(VLOOKUP(C248,sections!$I$1:$L$12,2,FALSE),"")</f>
        <v>1.21</v>
      </c>
      <c r="D249" s="25">
        <f>IFERROR(VLOOKUP(D248,sections!$I$1:$L$12,2,FALSE),"")</f>
        <v>0</v>
      </c>
      <c r="E249" s="33">
        <f>IFERROR(VLOOKUP(E248,sections!$I$1:$L$12,2,FALSE),"")</f>
        <v>2.5</v>
      </c>
      <c r="F249" s="34">
        <f>IFERROR(VLOOKUP(F248,sections!$I$1:$L$12,2,FALSE),"")</f>
        <v>0</v>
      </c>
      <c r="G249" s="34">
        <f>IFERROR(VLOOKUP(G248,sections!$I$1:$L$12,2,FALSE),"")</f>
        <v>0</v>
      </c>
      <c r="H249" s="26">
        <f>IF(SUM(C249:G249)&gt;0,SUM(C249:G249),0.1)</f>
        <v>3.71</v>
      </c>
      <c r="I249" s="27"/>
      <c r="K249" s="1">
        <f>RANK(H249,H$3:H$294,0)</f>
        <v>117</v>
      </c>
      <c r="M249" s="1" t="str">
        <f>B248</f>
        <v>PUK Dianne Rangiuia</v>
      </c>
      <c r="N249" s="28">
        <f>IFERROR(H249+I249,"")</f>
        <v>3.71</v>
      </c>
    </row>
    <row r="250" spans="1:14" ht="12.75" customHeight="1" x14ac:dyDescent="0.4">
      <c r="A250" s="111">
        <v>6</v>
      </c>
      <c r="B250" s="110" t="str">
        <f>sections!F48</f>
        <v>GERSA Laquiesha Clifford</v>
      </c>
      <c r="C250" s="22" t="str">
        <f>IFERROR(VLOOKUP(C240,sections!$I$1:$L$12,4,FALSE),"")</f>
        <v>3-2</v>
      </c>
      <c r="D250" s="29" t="str">
        <f>IFERROR(VLOOKUP(D246,sections!$I$1:$L$12,4,FALSE),"")</f>
        <v>2-3</v>
      </c>
      <c r="E250" s="30" t="s">
        <v>144</v>
      </c>
      <c r="F250" s="30" t="str">
        <f>IFERROR(VLOOKUP(F248,sections!$I$1:$L$12,4,FALSE),"")</f>
        <v>3-0</v>
      </c>
      <c r="G250" s="29" t="str">
        <f>IFERROR(VLOOKUP(G244,sections!$I$1:$L$12,4,FALSE),"")</f>
        <v>3-1</v>
      </c>
      <c r="H250" s="31"/>
      <c r="I250" s="32"/>
      <c r="N250" s="28"/>
    </row>
    <row r="251" spans="1:14" ht="12.75" customHeight="1" x14ac:dyDescent="0.6">
      <c r="A251" s="98"/>
      <c r="B251" s="98"/>
      <c r="C251" s="25">
        <f>IFERROR(VLOOKUP(C250,sections!$I$1:$L$12,2,FALSE),"")</f>
        <v>8.1</v>
      </c>
      <c r="D251" s="33">
        <f>IFERROR(VLOOKUP(D250,sections!$I$1:$L$12,2,FALSE),"")</f>
        <v>2.5</v>
      </c>
      <c r="E251" s="34">
        <f>IFERROR(VLOOKUP(E250,sections!$I$1:$L$12,2,FALSE),"")</f>
        <v>8.1999999999999993</v>
      </c>
      <c r="F251" s="34">
        <f>IFERROR(VLOOKUP(F250,sections!$I$1:$L$12,2,FALSE),"")</f>
        <v>8.31</v>
      </c>
      <c r="G251" s="33">
        <f>IFERROR(VLOOKUP(G250,sections!$I$1:$L$12,2,FALSE),"")</f>
        <v>8.1999999999999993</v>
      </c>
      <c r="H251" s="26">
        <f>IF(SUM(C251:G251)&gt;0,SUM(C251:G251),0.1)</f>
        <v>35.31</v>
      </c>
      <c r="I251" s="27">
        <v>99</v>
      </c>
      <c r="K251" s="1">
        <f>RANK(H251,H$3:H$294,0)</f>
        <v>20</v>
      </c>
      <c r="M251" s="1" t="str">
        <f>B250</f>
        <v>GERSA Laquiesha Clifford</v>
      </c>
      <c r="N251" s="28">
        <f>IFERROR(H251+I251,"")</f>
        <v>134.31</v>
      </c>
    </row>
    <row r="252" spans="1:14" ht="12.75" customHeight="1" x14ac:dyDescent="0.35">
      <c r="N252" s="28"/>
    </row>
    <row r="253" spans="1:14" ht="12.75" customHeight="1" x14ac:dyDescent="0.7">
      <c r="A253" s="17" t="s">
        <v>236</v>
      </c>
      <c r="B253" s="18"/>
      <c r="C253" s="35">
        <v>1</v>
      </c>
      <c r="D253" s="35">
        <v>2</v>
      </c>
      <c r="E253" s="35">
        <v>3</v>
      </c>
      <c r="F253" s="35">
        <v>4</v>
      </c>
      <c r="G253" s="35">
        <v>5</v>
      </c>
      <c r="H253" s="20" t="s">
        <v>431</v>
      </c>
      <c r="I253" s="21"/>
      <c r="N253" s="28"/>
    </row>
    <row r="254" spans="1:14" ht="12.75" customHeight="1" x14ac:dyDescent="0.4">
      <c r="A254" s="111">
        <v>1</v>
      </c>
      <c r="B254" s="110" t="str">
        <f>sections!B51</f>
        <v>MAN Rosie Rawiri</v>
      </c>
      <c r="C254" s="22" t="s">
        <v>144</v>
      </c>
      <c r="D254" s="22" t="s">
        <v>139</v>
      </c>
      <c r="E254" s="22" t="s">
        <v>139</v>
      </c>
      <c r="F254" s="22" t="s">
        <v>147</v>
      </c>
      <c r="G254" s="22" t="s">
        <v>139</v>
      </c>
      <c r="H254" s="23"/>
      <c r="I254" s="24"/>
      <c r="N254" s="28"/>
    </row>
    <row r="255" spans="1:14" ht="12.75" customHeight="1" x14ac:dyDescent="0.6">
      <c r="A255" s="98"/>
      <c r="B255" s="98"/>
      <c r="C255" s="25">
        <f>IFERROR(VLOOKUP(C254,sections!$I$1:$L$12,2,FALSE),"")</f>
        <v>8.1999999999999993</v>
      </c>
      <c r="D255" s="25">
        <f>IFERROR(VLOOKUP(D254,sections!$I$1:$L$12,2,FALSE),"")</f>
        <v>8.31</v>
      </c>
      <c r="E255" s="25">
        <f>IFERROR(VLOOKUP(E254,sections!$I$1:$L$12,2,FALSE),"")</f>
        <v>8.31</v>
      </c>
      <c r="F255" s="25">
        <f>IFERROR(VLOOKUP(F254,sections!$I$1:$L$12,2,FALSE),"")</f>
        <v>2.5</v>
      </c>
      <c r="G255" s="25">
        <f>IFERROR(VLOOKUP(G254,sections!$I$1:$L$12,2,FALSE),"")</f>
        <v>8.31</v>
      </c>
      <c r="H255" s="26">
        <f>IF(SUM(C255:G255)&gt;0,SUM(C255:G255),0.1)</f>
        <v>35.630000000000003</v>
      </c>
      <c r="I255" s="27">
        <v>99</v>
      </c>
      <c r="K255" s="1">
        <f>RANK(H255,H$3:H$294,0)</f>
        <v>17</v>
      </c>
      <c r="M255" s="1" t="str">
        <f>B254</f>
        <v>MAN Rosie Rawiri</v>
      </c>
      <c r="N255" s="28">
        <f>IFERROR(H255+I255,"")</f>
        <v>134.63</v>
      </c>
    </row>
    <row r="256" spans="1:14" ht="12.75" customHeight="1" x14ac:dyDescent="0.4">
      <c r="A256" s="111">
        <v>2</v>
      </c>
      <c r="B256" s="110" t="str">
        <f>sections!B52</f>
        <v>GERSA Victoria Heavey</v>
      </c>
      <c r="C256" s="29" t="s">
        <v>139</v>
      </c>
      <c r="D256" s="30" t="s">
        <v>144</v>
      </c>
      <c r="E256" s="30" t="s">
        <v>139</v>
      </c>
      <c r="F256" s="29" t="s">
        <v>144</v>
      </c>
      <c r="G256" s="22" t="str">
        <f>IFERROR(VLOOKUP(G254,sections!$I$1:$L$12,4,FALSE),"")</f>
        <v>0-3</v>
      </c>
      <c r="H256" s="31"/>
      <c r="I256" s="32"/>
      <c r="N256" s="28"/>
    </row>
    <row r="257" spans="1:14" ht="12.75" customHeight="1" x14ac:dyDescent="0.6">
      <c r="A257" s="98"/>
      <c r="B257" s="98"/>
      <c r="C257" s="33">
        <f>IFERROR(VLOOKUP(C256,sections!$I$1:$L$12,2,FALSE),"")</f>
        <v>8.31</v>
      </c>
      <c r="D257" s="34">
        <f>IFERROR(VLOOKUP(D256,sections!$I$1:$L$12,2,FALSE),"")</f>
        <v>8.1999999999999993</v>
      </c>
      <c r="E257" s="34">
        <f>IFERROR(VLOOKUP(E256,sections!$I$1:$L$12,2,FALSE),"")</f>
        <v>8.31</v>
      </c>
      <c r="F257" s="33">
        <f>IFERROR(VLOOKUP(F256,sections!$I$1:$L$12,2,FALSE),"")</f>
        <v>8.1999999999999993</v>
      </c>
      <c r="G257" s="25">
        <f>IFERROR(VLOOKUP(G256,sections!$I$1:$L$12,2,FALSE),"")</f>
        <v>0</v>
      </c>
      <c r="H257" s="26">
        <f>IF(SUM(C257:G257)&gt;0,SUM(C257:G257),0.1)</f>
        <v>33.019999999999996</v>
      </c>
      <c r="I257" s="27">
        <v>57</v>
      </c>
      <c r="K257" s="1">
        <f>RANK(H257,H$3:H$294,0)</f>
        <v>33</v>
      </c>
      <c r="M257" s="1" t="str">
        <f>B256</f>
        <v>GERSA Victoria Heavey</v>
      </c>
      <c r="N257" s="28">
        <f>IFERROR(H257+I257,"")</f>
        <v>90.02</v>
      </c>
    </row>
    <row r="258" spans="1:14" ht="12.75" customHeight="1" x14ac:dyDescent="0.4">
      <c r="A258" s="111">
        <v>3</v>
      </c>
      <c r="B258" s="110" t="str">
        <f>sections!B53</f>
        <v>INV Wendy Stevens</v>
      </c>
      <c r="C258" s="30" t="s">
        <v>144</v>
      </c>
      <c r="D258" s="30" t="str">
        <f>IFERROR(VLOOKUP(D256,sections!$I$1:$L$12,4,FALSE),"")</f>
        <v>1-3</v>
      </c>
      <c r="E258" s="29" t="s">
        <v>144</v>
      </c>
      <c r="F258" s="22" t="str">
        <f>IFERROR(VLOOKUP(F254,sections!$I$1:$L$12,4,FALSE),"")</f>
        <v>3-2</v>
      </c>
      <c r="G258" s="29" t="s">
        <v>139</v>
      </c>
      <c r="H258" s="31"/>
      <c r="I258" s="32"/>
      <c r="N258" s="28"/>
    </row>
    <row r="259" spans="1:14" ht="12.75" customHeight="1" x14ac:dyDescent="0.6">
      <c r="A259" s="98"/>
      <c r="B259" s="98"/>
      <c r="C259" s="34">
        <f>IFERROR(VLOOKUP(C258,sections!$I$1:$L$12,2,FALSE),"")</f>
        <v>8.1999999999999993</v>
      </c>
      <c r="D259" s="34">
        <f>IFERROR(VLOOKUP(D258,sections!$I$1:$L$12,2,FALSE),"")</f>
        <v>1.21</v>
      </c>
      <c r="E259" s="33">
        <f>IFERROR(VLOOKUP(E258,sections!$I$1:$L$12,2,FALSE),"")</f>
        <v>8.1999999999999993</v>
      </c>
      <c r="F259" s="25">
        <f>IFERROR(VLOOKUP(F258,sections!$I$1:$L$12,2,FALSE),"")</f>
        <v>8.1</v>
      </c>
      <c r="G259" s="33">
        <f>IFERROR(VLOOKUP(G258,sections!$I$1:$L$12,2,FALSE),"")</f>
        <v>8.31</v>
      </c>
      <c r="H259" s="26">
        <f>IF(SUM(C259:G259)&gt;0,SUM(C259:G259),0.1)</f>
        <v>34.020000000000003</v>
      </c>
      <c r="I259" s="27">
        <v>57</v>
      </c>
      <c r="K259" s="1">
        <f>RANK(H259,H$3:H$294,0)</f>
        <v>26</v>
      </c>
      <c r="M259" s="1" t="str">
        <f>B258</f>
        <v>INV Wendy Stevens</v>
      </c>
      <c r="N259" s="28">
        <f>IFERROR(H259+I259,"")</f>
        <v>91.02000000000001</v>
      </c>
    </row>
    <row r="260" spans="1:14" ht="12.75" customHeight="1" x14ac:dyDescent="0.4">
      <c r="A260" s="111">
        <v>4</v>
      </c>
      <c r="B260" s="110" t="str">
        <f>sections!B54</f>
        <v>OTA Tina Bartlett</v>
      </c>
      <c r="C260" s="30" t="str">
        <f>IFERROR(VLOOKUP(C258,sections!$I$1:$L$12,4,FALSE),"")</f>
        <v>1-3</v>
      </c>
      <c r="D260" s="29" t="s">
        <v>146</v>
      </c>
      <c r="E260" s="22" t="str">
        <f>IFERROR(VLOOKUP(E254,sections!$I$1:$L$12,4,FALSE),"")</f>
        <v>0-3</v>
      </c>
      <c r="F260" s="29" t="str">
        <f>IFERROR(VLOOKUP(F256,sections!$I$1:$L$12,4,FALSE),"")</f>
        <v>1-3</v>
      </c>
      <c r="G260" s="30" t="s">
        <v>144</v>
      </c>
      <c r="H260" s="31"/>
      <c r="I260" s="32"/>
      <c r="N260" s="28"/>
    </row>
    <row r="261" spans="1:14" ht="12.75" customHeight="1" x14ac:dyDescent="0.6">
      <c r="A261" s="112"/>
      <c r="B261" s="98"/>
      <c r="C261" s="34">
        <f>IFERROR(VLOOKUP(C260,sections!$I$1:$L$12,2,FALSE),"")</f>
        <v>1.21</v>
      </c>
      <c r="D261" s="33">
        <f>IFERROR(VLOOKUP(D260,sections!$I$1:$L$12,2,FALSE),"")</f>
        <v>8.1</v>
      </c>
      <c r="E261" s="25">
        <f>IFERROR(VLOOKUP(E260,sections!$I$1:$L$12,2,FALSE),"")</f>
        <v>0</v>
      </c>
      <c r="F261" s="33">
        <f>IFERROR(VLOOKUP(F260,sections!$I$1:$L$12,2,FALSE),"")</f>
        <v>1.21</v>
      </c>
      <c r="G261" s="34">
        <f>IFERROR(VLOOKUP(G260,sections!$I$1:$L$12,2,FALSE),"")</f>
        <v>8.1999999999999993</v>
      </c>
      <c r="H261" s="26">
        <f>IF(SUM(C261:G261)&gt;0,SUM(C261:G261),0.1)</f>
        <v>18.72</v>
      </c>
      <c r="I261" s="27"/>
      <c r="K261" s="1">
        <f>RANK(H261,H$3:H$294,0)</f>
        <v>81</v>
      </c>
      <c r="M261" s="1" t="str">
        <f>B260</f>
        <v>OTA Tina Bartlett</v>
      </c>
      <c r="N261" s="28">
        <f>IFERROR(H261+I261,"")</f>
        <v>18.72</v>
      </c>
    </row>
    <row r="262" spans="1:14" ht="12.75" customHeight="1" x14ac:dyDescent="0.4">
      <c r="A262" s="111">
        <v>5</v>
      </c>
      <c r="B262" s="110" t="str">
        <f>sections!B55</f>
        <v>HOR Corrina Davis</v>
      </c>
      <c r="C262" s="29" t="str">
        <f>IFERROR(VLOOKUP(C256,sections!$I$1:$L$12,4,FALSE),"")</f>
        <v>0-3</v>
      </c>
      <c r="D262" s="22" t="str">
        <f>IFERROR(VLOOKUP(D254,sections!$I$1:$L$12,4,FALSE),"")</f>
        <v>0-3</v>
      </c>
      <c r="E262" s="29" t="str">
        <f>IFERROR(VLOOKUP(E258,sections!$I$1:$L$12,4,FALSE),"")</f>
        <v>1-3</v>
      </c>
      <c r="F262" s="30" t="s">
        <v>147</v>
      </c>
      <c r="G262" s="30" t="str">
        <f>IFERROR(VLOOKUP(G260,sections!$I$1:$L$12,4,FALSE),"")</f>
        <v>1-3</v>
      </c>
      <c r="H262" s="31"/>
      <c r="I262" s="32"/>
      <c r="N262" s="28"/>
    </row>
    <row r="263" spans="1:14" ht="12.75" customHeight="1" x14ac:dyDescent="0.6">
      <c r="A263" s="98"/>
      <c r="B263" s="98"/>
      <c r="C263" s="33">
        <f>IFERROR(VLOOKUP(C262,sections!$I$1:$L$12,2,FALSE),"")</f>
        <v>0</v>
      </c>
      <c r="D263" s="25">
        <f>IFERROR(VLOOKUP(D262,sections!$I$1:$L$12,2,FALSE),"")</f>
        <v>0</v>
      </c>
      <c r="E263" s="33">
        <f>IFERROR(VLOOKUP(E262,sections!$I$1:$L$12,2,FALSE),"")</f>
        <v>1.21</v>
      </c>
      <c r="F263" s="34">
        <f>IFERROR(VLOOKUP(F262,sections!$I$1:$L$12,2,FALSE),"")</f>
        <v>2.5</v>
      </c>
      <c r="G263" s="34">
        <f>IFERROR(VLOOKUP(G262,sections!$I$1:$L$12,2,FALSE),"")</f>
        <v>1.21</v>
      </c>
      <c r="H263" s="26">
        <f>IF(SUM(C263:G263)&gt;0,SUM(C263:G263),0.1)</f>
        <v>4.92</v>
      </c>
      <c r="I263" s="27"/>
      <c r="K263" s="1">
        <f>RANK(H263,H$3:H$294,0)</f>
        <v>114</v>
      </c>
      <c r="M263" s="1" t="str">
        <f>B262</f>
        <v>HOR Corrina Davis</v>
      </c>
      <c r="N263" s="28">
        <f>IFERROR(H263+I263,"")</f>
        <v>4.92</v>
      </c>
    </row>
    <row r="264" spans="1:14" ht="12.75" customHeight="1" x14ac:dyDescent="0.4">
      <c r="A264" s="111">
        <v>6</v>
      </c>
      <c r="B264" s="110" t="str">
        <f>sections!B56</f>
        <v>OTK Lil Takiwa</v>
      </c>
      <c r="C264" s="22" t="str">
        <f>IFERROR(VLOOKUP(C254,sections!$I$1:$L$12,4,FALSE),"")</f>
        <v>1-3</v>
      </c>
      <c r="D264" s="29" t="str">
        <f>IFERROR(VLOOKUP(D260,sections!$I$1:$L$12,4,FALSE),"")</f>
        <v>2-3</v>
      </c>
      <c r="E264" s="30" t="str">
        <f>IFERROR(VLOOKUP(E256,sections!$I$1:$L$12,4,FALSE),"")</f>
        <v>0-3</v>
      </c>
      <c r="F264" s="30" t="str">
        <f>IFERROR(VLOOKUP(F262,sections!$I$1:$L$12,4,FALSE),"")</f>
        <v>3-2</v>
      </c>
      <c r="G264" s="29" t="str">
        <f>IFERROR(VLOOKUP(G258,sections!$I$1:$L$12,4,FALSE),"")</f>
        <v>0-3</v>
      </c>
      <c r="H264" s="31"/>
      <c r="I264" s="32"/>
      <c r="N264" s="28"/>
    </row>
    <row r="265" spans="1:14" ht="12.75" customHeight="1" x14ac:dyDescent="0.6">
      <c r="A265" s="98"/>
      <c r="B265" s="98"/>
      <c r="C265" s="25">
        <f>IFERROR(VLOOKUP(C264,sections!$I$1:$L$12,2,FALSE),"")</f>
        <v>1.21</v>
      </c>
      <c r="D265" s="33">
        <f>IFERROR(VLOOKUP(D264,sections!$I$1:$L$12,2,FALSE),"")</f>
        <v>2.5</v>
      </c>
      <c r="E265" s="34">
        <f>IFERROR(VLOOKUP(E264,sections!$I$1:$L$12,2,FALSE),"")</f>
        <v>0</v>
      </c>
      <c r="F265" s="34">
        <f>IFERROR(VLOOKUP(F264,sections!$I$1:$L$12,2,FALSE),"")</f>
        <v>8.1</v>
      </c>
      <c r="G265" s="33">
        <f>IFERROR(VLOOKUP(G264,sections!$I$1:$L$12,2,FALSE),"")</f>
        <v>0</v>
      </c>
      <c r="H265" s="26">
        <f>IF(SUM(C265:G265)&gt;0,SUM(C265:G265),0.1)</f>
        <v>11.809999999999999</v>
      </c>
      <c r="I265" s="27"/>
      <c r="K265" s="1">
        <f>RANK(H265,H$3:H$294,0)</f>
        <v>100</v>
      </c>
      <c r="M265" s="1" t="str">
        <f>B264</f>
        <v>OTK Lil Takiwa</v>
      </c>
      <c r="N265" s="28">
        <f>IFERROR(H265+I265,"")</f>
        <v>11.809999999999999</v>
      </c>
    </row>
    <row r="266" spans="1:14" ht="12.75" customHeight="1" x14ac:dyDescent="0.35">
      <c r="N266" s="28"/>
    </row>
    <row r="267" spans="1:14" ht="12.75" customHeight="1" x14ac:dyDescent="0.7">
      <c r="A267" s="17" t="s">
        <v>449</v>
      </c>
      <c r="B267" s="18"/>
      <c r="C267" s="35">
        <v>1</v>
      </c>
      <c r="D267" s="35">
        <v>2</v>
      </c>
      <c r="E267" s="35">
        <v>3</v>
      </c>
      <c r="F267" s="35">
        <v>4</v>
      </c>
      <c r="G267" s="35">
        <v>5</v>
      </c>
      <c r="H267" s="20" t="s">
        <v>431</v>
      </c>
      <c r="I267" s="21"/>
      <c r="N267" s="28"/>
    </row>
    <row r="268" spans="1:14" ht="12.75" customHeight="1" x14ac:dyDescent="0.4">
      <c r="A268" s="111">
        <v>1</v>
      </c>
      <c r="B268" s="110" t="str">
        <f>sections!D51</f>
        <v>TOK Wendy Cook</v>
      </c>
      <c r="C268" s="22" t="s">
        <v>146</v>
      </c>
      <c r="D268" s="22" t="s">
        <v>144</v>
      </c>
      <c r="E268" s="22" t="s">
        <v>147</v>
      </c>
      <c r="F268" s="22" t="s">
        <v>145</v>
      </c>
      <c r="G268" s="22" t="s">
        <v>144</v>
      </c>
      <c r="H268" s="23"/>
      <c r="I268" s="24"/>
      <c r="N268" s="28"/>
    </row>
    <row r="269" spans="1:14" ht="12.75" customHeight="1" x14ac:dyDescent="0.6">
      <c r="A269" s="98"/>
      <c r="B269" s="98"/>
      <c r="C269" s="25">
        <f>IFERROR(VLOOKUP(C268,sections!$I$1:$L$12,2,FALSE),"")</f>
        <v>8.1</v>
      </c>
      <c r="D269" s="25">
        <f>IFERROR(VLOOKUP(D268,sections!$I$1:$L$12,2,FALSE),"")</f>
        <v>8.1999999999999993</v>
      </c>
      <c r="E269" s="25">
        <f>IFERROR(VLOOKUP(E268,sections!$I$1:$L$12,2,FALSE),"")</f>
        <v>2.5</v>
      </c>
      <c r="F269" s="25">
        <f>IFERROR(VLOOKUP(F268,sections!$I$1:$L$12,2,FALSE),"")</f>
        <v>1.21</v>
      </c>
      <c r="G269" s="25">
        <f>IFERROR(VLOOKUP(G268,sections!$I$1:$L$12,2,FALSE),"")</f>
        <v>8.1999999999999993</v>
      </c>
      <c r="H269" s="26">
        <f>IF(SUM(C269:G269)&gt;0,SUM(C269:G269),0.1)</f>
        <v>28.209999999999997</v>
      </c>
      <c r="I269" s="27">
        <v>57</v>
      </c>
      <c r="K269" s="1">
        <f>RANK(H269,H$3:H$294,0)</f>
        <v>47</v>
      </c>
      <c r="M269" s="1" t="str">
        <f>B268</f>
        <v>TOK Wendy Cook</v>
      </c>
      <c r="N269" s="28">
        <f>IFERROR(H269+I269,"")</f>
        <v>85.21</v>
      </c>
    </row>
    <row r="270" spans="1:14" ht="12.75" customHeight="1" x14ac:dyDescent="0.4">
      <c r="A270" s="111">
        <v>2</v>
      </c>
      <c r="B270" s="110" t="str">
        <f>sections!D52</f>
        <v>RIC Kerry Ashbrook</v>
      </c>
      <c r="C270" s="29" t="s">
        <v>146</v>
      </c>
      <c r="D270" s="30" t="s">
        <v>145</v>
      </c>
      <c r="E270" s="30" t="s">
        <v>139</v>
      </c>
      <c r="F270" s="29" t="s">
        <v>146</v>
      </c>
      <c r="G270" s="22" t="str">
        <f>IFERROR(VLOOKUP(G268,sections!$I$1:$L$12,4,FALSE),"")</f>
        <v>1-3</v>
      </c>
      <c r="H270" s="31"/>
      <c r="I270" s="32"/>
      <c r="N270" s="28"/>
    </row>
    <row r="271" spans="1:14" ht="12.75" customHeight="1" x14ac:dyDescent="0.6">
      <c r="A271" s="98"/>
      <c r="B271" s="98"/>
      <c r="C271" s="33">
        <f>IFERROR(VLOOKUP(C270,sections!$I$1:$L$12,2,FALSE),"")</f>
        <v>8.1</v>
      </c>
      <c r="D271" s="34">
        <f>IFERROR(VLOOKUP(D270,sections!$I$1:$L$12,2,FALSE),"")</f>
        <v>1.21</v>
      </c>
      <c r="E271" s="34">
        <f>IFERROR(VLOOKUP(E270,sections!$I$1:$L$12,2,FALSE),"")</f>
        <v>8.31</v>
      </c>
      <c r="F271" s="33">
        <f>IFERROR(VLOOKUP(F270,sections!$I$1:$L$12,2,FALSE),"")</f>
        <v>8.1</v>
      </c>
      <c r="G271" s="25">
        <f>IFERROR(VLOOKUP(G270,sections!$I$1:$L$12,2,FALSE),"")</f>
        <v>1.21</v>
      </c>
      <c r="H271" s="26">
        <f>IF(SUM(C271:G271)&gt;0,SUM(C271:G271),0.1)</f>
        <v>26.93</v>
      </c>
      <c r="I271" s="27"/>
      <c r="K271" s="1">
        <f>RANK(H271,H$3:H$294,0)</f>
        <v>53</v>
      </c>
      <c r="M271" s="1" t="str">
        <f>B270</f>
        <v>RIC Kerry Ashbrook</v>
      </c>
      <c r="N271" s="28">
        <f>IFERROR(H271+I271,"")</f>
        <v>26.93</v>
      </c>
    </row>
    <row r="272" spans="1:14" ht="12.75" customHeight="1" x14ac:dyDescent="0.4">
      <c r="A272" s="111">
        <v>3</v>
      </c>
      <c r="B272" s="110" t="str">
        <f>sections!D53</f>
        <v>MAN Heihera Rehu Brown</v>
      </c>
      <c r="C272" s="30" t="s">
        <v>139</v>
      </c>
      <c r="D272" s="30" t="str">
        <f>IFERROR(VLOOKUP(D270,sections!$I$1:$L$12,4,FALSE),"")</f>
        <v>3-1</v>
      </c>
      <c r="E272" s="29" t="s">
        <v>139</v>
      </c>
      <c r="F272" s="22" t="str">
        <f>IFERROR(VLOOKUP(F268,sections!$I$1:$L$12,4,FALSE),"")</f>
        <v>3-1</v>
      </c>
      <c r="G272" s="29" t="s">
        <v>144</v>
      </c>
      <c r="H272" s="31"/>
      <c r="I272" s="32"/>
      <c r="N272" s="28"/>
    </row>
    <row r="273" spans="1:14" ht="12.75" customHeight="1" x14ac:dyDescent="0.6">
      <c r="A273" s="98"/>
      <c r="B273" s="98"/>
      <c r="C273" s="34">
        <f>IFERROR(VLOOKUP(C272,sections!$I$1:$L$12,2,FALSE),"")</f>
        <v>8.31</v>
      </c>
      <c r="D273" s="34">
        <f>IFERROR(VLOOKUP(D272,sections!$I$1:$L$12,2,FALSE),"")</f>
        <v>8.1999999999999993</v>
      </c>
      <c r="E273" s="33">
        <f>IFERROR(VLOOKUP(E272,sections!$I$1:$L$12,2,FALSE),"")</f>
        <v>8.31</v>
      </c>
      <c r="F273" s="25">
        <f>IFERROR(VLOOKUP(F272,sections!$I$1:$L$12,2,FALSE),"")</f>
        <v>8.1999999999999993</v>
      </c>
      <c r="G273" s="33">
        <f>IFERROR(VLOOKUP(G272,sections!$I$1:$L$12,2,FALSE),"")</f>
        <v>8.1999999999999993</v>
      </c>
      <c r="H273" s="26">
        <f>IF(SUM(C273:G273)&gt;0,SUM(C273:G273),0.1)</f>
        <v>41.22</v>
      </c>
      <c r="I273" s="27">
        <v>99</v>
      </c>
      <c r="K273" s="1">
        <f>RANK(H273,H$3:H$294,0)</f>
        <v>8</v>
      </c>
      <c r="M273" s="1" t="str">
        <f>B272</f>
        <v>MAN Heihera Rehu Brown</v>
      </c>
      <c r="N273" s="28">
        <f>IFERROR(H273+I273,"")</f>
        <v>140.22</v>
      </c>
    </row>
    <row r="274" spans="1:14" ht="12.75" customHeight="1" x14ac:dyDescent="0.4">
      <c r="A274" s="111">
        <v>4</v>
      </c>
      <c r="B274" s="110" t="str">
        <f>sections!D54</f>
        <v>GERSA Tee Simon</v>
      </c>
      <c r="C274" s="30" t="str">
        <f>IFERROR(VLOOKUP(C272,sections!$I$1:$L$12,4,FALSE),"")</f>
        <v>0-3</v>
      </c>
      <c r="D274" s="29" t="s">
        <v>139</v>
      </c>
      <c r="E274" s="22" t="str">
        <f>IFERROR(VLOOKUP(E268,sections!$I$1:$L$12,4,FALSE),"")</f>
        <v>3-2</v>
      </c>
      <c r="F274" s="29" t="str">
        <f>IFERROR(VLOOKUP(F270,sections!$I$1:$L$12,4,FALSE),"")</f>
        <v>2-3</v>
      </c>
      <c r="G274" s="30" t="s">
        <v>139</v>
      </c>
      <c r="H274" s="31"/>
      <c r="I274" s="32"/>
      <c r="N274" s="28"/>
    </row>
    <row r="275" spans="1:14" ht="12.75" customHeight="1" x14ac:dyDescent="0.6">
      <c r="A275" s="112"/>
      <c r="B275" s="98"/>
      <c r="C275" s="34">
        <f>IFERROR(VLOOKUP(C274,sections!$I$1:$L$12,2,FALSE),"")</f>
        <v>0</v>
      </c>
      <c r="D275" s="33">
        <f>IFERROR(VLOOKUP(D274,sections!$I$1:$L$12,2,FALSE),"")</f>
        <v>8.31</v>
      </c>
      <c r="E275" s="25">
        <f>IFERROR(VLOOKUP(E274,sections!$I$1:$L$12,2,FALSE),"")</f>
        <v>8.1</v>
      </c>
      <c r="F275" s="33">
        <f>IFERROR(VLOOKUP(F274,sections!$I$1:$L$12,2,FALSE),"")</f>
        <v>2.5</v>
      </c>
      <c r="G275" s="34">
        <f>IFERROR(VLOOKUP(G274,sections!$I$1:$L$12,2,FALSE),"")</f>
        <v>8.31</v>
      </c>
      <c r="H275" s="26">
        <f>IF(SUM(C275:G275)&gt;0,SUM(C275:G275),0.1)</f>
        <v>27.22</v>
      </c>
      <c r="I275" s="27">
        <v>57</v>
      </c>
      <c r="K275" s="1">
        <f>RANK(H275,H$3:H$294,0)</f>
        <v>50</v>
      </c>
      <c r="M275" s="1" t="str">
        <f>B274</f>
        <v>GERSA Tee Simon</v>
      </c>
      <c r="N275" s="28">
        <f>IFERROR(H275+I275,"")</f>
        <v>84.22</v>
      </c>
    </row>
    <row r="276" spans="1:14" ht="12.75" customHeight="1" x14ac:dyDescent="0.4">
      <c r="A276" s="111">
        <v>5</v>
      </c>
      <c r="B276" s="110" t="str">
        <f>sections!D55</f>
        <v>PAT Addison Argus</v>
      </c>
      <c r="C276" s="29" t="str">
        <f>IFERROR(VLOOKUP(C270,sections!$I$1:$L$12,4,FALSE),"")</f>
        <v>2-3</v>
      </c>
      <c r="D276" s="22" t="str">
        <f>IFERROR(VLOOKUP(D268,sections!$I$1:$L$12,4,FALSE),"")</f>
        <v>1-3</v>
      </c>
      <c r="E276" s="29" t="str">
        <f>IFERROR(VLOOKUP(E272,sections!$I$1:$L$12,4,FALSE),"")</f>
        <v>0-3</v>
      </c>
      <c r="F276" s="30" t="s">
        <v>147</v>
      </c>
      <c r="G276" s="30" t="str">
        <f>IFERROR(VLOOKUP(G274,sections!$I$1:$L$12,4,FALSE),"")</f>
        <v>0-3</v>
      </c>
      <c r="H276" s="31"/>
      <c r="I276" s="32"/>
      <c r="N276" s="28"/>
    </row>
    <row r="277" spans="1:14" ht="12.75" customHeight="1" x14ac:dyDescent="0.6">
      <c r="A277" s="98"/>
      <c r="B277" s="98"/>
      <c r="C277" s="33">
        <f>IFERROR(VLOOKUP(C276,sections!$I$1:$L$12,2,FALSE),"")</f>
        <v>2.5</v>
      </c>
      <c r="D277" s="25">
        <f>IFERROR(VLOOKUP(D276,sections!$I$1:$L$12,2,FALSE),"")</f>
        <v>1.21</v>
      </c>
      <c r="E277" s="33">
        <f>IFERROR(VLOOKUP(E276,sections!$I$1:$L$12,2,FALSE),"")</f>
        <v>0</v>
      </c>
      <c r="F277" s="34">
        <f>IFERROR(VLOOKUP(F276,sections!$I$1:$L$12,2,FALSE),"")</f>
        <v>2.5</v>
      </c>
      <c r="G277" s="34">
        <f>IFERROR(VLOOKUP(G276,sections!$I$1:$L$12,2,FALSE),"")</f>
        <v>0</v>
      </c>
      <c r="H277" s="26">
        <f>IF(SUM(C277:G277)&gt;0,SUM(C277:G277),0.1)</f>
        <v>6.21</v>
      </c>
      <c r="I277" s="27"/>
      <c r="K277" s="1">
        <f>RANK(H277,H$3:H$294,0)</f>
        <v>111</v>
      </c>
      <c r="M277" s="1" t="str">
        <f>B276</f>
        <v>PAT Addison Argus</v>
      </c>
      <c r="N277" s="28">
        <f>IFERROR(H277+I277,"")</f>
        <v>6.21</v>
      </c>
    </row>
    <row r="278" spans="1:14" ht="12.75" customHeight="1" x14ac:dyDescent="0.4">
      <c r="A278" s="111">
        <v>6</v>
      </c>
      <c r="B278" s="110" t="str">
        <f>sections!D56</f>
        <v>HOR Julieanne Boyce</v>
      </c>
      <c r="C278" s="22" t="str">
        <f>IFERROR(VLOOKUP(C268,sections!$I$1:$L$12,4,FALSE),"")</f>
        <v>2-3</v>
      </c>
      <c r="D278" s="29" t="str">
        <f>IFERROR(VLOOKUP(D274,sections!$I$1:$L$12,4,FALSE),"")</f>
        <v>0-3</v>
      </c>
      <c r="E278" s="30" t="str">
        <f>IFERROR(VLOOKUP(E270,sections!$I$1:$L$12,4,FALSE),"")</f>
        <v>0-3</v>
      </c>
      <c r="F278" s="30" t="str">
        <f>IFERROR(VLOOKUP(F276,sections!$I$1:$L$12,4,FALSE),"")</f>
        <v>3-2</v>
      </c>
      <c r="G278" s="29" t="str">
        <f>IFERROR(VLOOKUP(G272,sections!$I$1:$L$12,4,FALSE),"")</f>
        <v>1-3</v>
      </c>
      <c r="H278" s="31"/>
      <c r="I278" s="32"/>
      <c r="N278" s="28"/>
    </row>
    <row r="279" spans="1:14" ht="12.75" customHeight="1" x14ac:dyDescent="0.6">
      <c r="A279" s="98"/>
      <c r="B279" s="98"/>
      <c r="C279" s="25">
        <f>IFERROR(VLOOKUP(C278,sections!$I$1:$L$12,2,FALSE),"")</f>
        <v>2.5</v>
      </c>
      <c r="D279" s="33">
        <f>IFERROR(VLOOKUP(D278,sections!$I$1:$L$12,2,FALSE),"")</f>
        <v>0</v>
      </c>
      <c r="E279" s="34">
        <f>IFERROR(VLOOKUP(E278,sections!$I$1:$L$12,2,FALSE),"")</f>
        <v>0</v>
      </c>
      <c r="F279" s="34">
        <f>IFERROR(VLOOKUP(F278,sections!$I$1:$L$12,2,FALSE),"")</f>
        <v>8.1</v>
      </c>
      <c r="G279" s="33">
        <f>IFERROR(VLOOKUP(G278,sections!$I$1:$L$12,2,FALSE),"")</f>
        <v>1.21</v>
      </c>
      <c r="H279" s="26">
        <f>IF(SUM(C279:G279)&gt;0,SUM(C279:G279),0.1)</f>
        <v>11.809999999999999</v>
      </c>
      <c r="I279" s="27"/>
      <c r="K279" s="1">
        <f>RANK(H279,H$3:H$294,0)</f>
        <v>100</v>
      </c>
      <c r="M279" s="1" t="str">
        <f>B278</f>
        <v>HOR Julieanne Boyce</v>
      </c>
      <c r="N279" s="28">
        <f>IFERROR(H279+I279,"")</f>
        <v>11.809999999999999</v>
      </c>
    </row>
    <row r="280" spans="1:14" ht="12.75" customHeight="1" x14ac:dyDescent="0.35">
      <c r="N280" s="28"/>
    </row>
    <row r="281" spans="1:14" ht="12.75" customHeight="1" x14ac:dyDescent="0.7">
      <c r="A281" s="17" t="s">
        <v>450</v>
      </c>
      <c r="B281" s="18"/>
      <c r="C281" s="35">
        <v>1</v>
      </c>
      <c r="D281" s="35">
        <v>2</v>
      </c>
      <c r="E281" s="35">
        <v>3</v>
      </c>
      <c r="F281" s="35">
        <v>4</v>
      </c>
      <c r="G281" s="35">
        <v>5</v>
      </c>
      <c r="H281" s="20" t="s">
        <v>431</v>
      </c>
      <c r="I281" s="21"/>
      <c r="N281" s="28"/>
    </row>
    <row r="282" spans="1:14" ht="12.75" customHeight="1" x14ac:dyDescent="0.4">
      <c r="A282" s="111">
        <v>1</v>
      </c>
      <c r="B282" s="110" t="str">
        <f>sections!F51</f>
        <v>TGA Aroha Te Haara</v>
      </c>
      <c r="C282" s="22" t="s">
        <v>146</v>
      </c>
      <c r="D282" s="22" t="s">
        <v>144</v>
      </c>
      <c r="E282" s="22" t="s">
        <v>145</v>
      </c>
      <c r="F282" s="22" t="s">
        <v>139</v>
      </c>
      <c r="G282" s="22" t="s">
        <v>144</v>
      </c>
      <c r="H282" s="23"/>
      <c r="I282" s="24"/>
      <c r="N282" s="28"/>
    </row>
    <row r="283" spans="1:14" ht="12.75" customHeight="1" x14ac:dyDescent="0.6">
      <c r="A283" s="98"/>
      <c r="B283" s="98"/>
      <c r="C283" s="25">
        <f>IFERROR(VLOOKUP(C282,sections!$I$1:$L$12,2,FALSE),"")</f>
        <v>8.1</v>
      </c>
      <c r="D283" s="25">
        <f>IFERROR(VLOOKUP(D282,sections!$I$1:$L$12,2,FALSE),"")</f>
        <v>8.1999999999999993</v>
      </c>
      <c r="E283" s="25">
        <f>IFERROR(VLOOKUP(E282,sections!$I$1:$L$12,2,FALSE),"")</f>
        <v>1.21</v>
      </c>
      <c r="F283" s="25">
        <f>IFERROR(VLOOKUP(F282,sections!$I$1:$L$12,2,FALSE),"")</f>
        <v>8.31</v>
      </c>
      <c r="G283" s="25">
        <f>IFERROR(VLOOKUP(G282,sections!$I$1:$L$12,2,FALSE),"")</f>
        <v>8.1999999999999993</v>
      </c>
      <c r="H283" s="26">
        <f>IF(SUM(C283:G283)&gt;0,SUM(C283:G283),0.1)</f>
        <v>34.019999999999996</v>
      </c>
      <c r="I283" s="27">
        <v>57</v>
      </c>
      <c r="K283" s="1">
        <f>RANK(H283,H$3:H$294,0)</f>
        <v>27</v>
      </c>
      <c r="M283" s="1" t="str">
        <f>B282</f>
        <v>TGA Aroha Te Haara</v>
      </c>
      <c r="N283" s="28">
        <f>IFERROR(H283+I283,"")</f>
        <v>91.02</v>
      </c>
    </row>
    <row r="284" spans="1:14" ht="12.75" customHeight="1" x14ac:dyDescent="0.4">
      <c r="A284" s="111">
        <v>2</v>
      </c>
      <c r="B284" s="110" t="str">
        <f>sections!F52</f>
        <v>HOR Letitia Jackson</v>
      </c>
      <c r="C284" s="29" t="s">
        <v>146</v>
      </c>
      <c r="D284" s="30" t="s">
        <v>144</v>
      </c>
      <c r="E284" s="30" t="s">
        <v>147</v>
      </c>
      <c r="F284" s="29" t="s">
        <v>139</v>
      </c>
      <c r="G284" s="22" t="str">
        <f>IFERROR(VLOOKUP(G282,sections!$I$1:$L$12,4,FALSE),"")</f>
        <v>1-3</v>
      </c>
      <c r="H284" s="31"/>
      <c r="I284" s="32"/>
      <c r="N284" s="28"/>
    </row>
    <row r="285" spans="1:14" ht="12.75" customHeight="1" x14ac:dyDescent="0.6">
      <c r="A285" s="98"/>
      <c r="B285" s="98"/>
      <c r="C285" s="33">
        <f>IFERROR(VLOOKUP(C284,sections!$I$1:$L$12,2,FALSE),"")</f>
        <v>8.1</v>
      </c>
      <c r="D285" s="34">
        <f>IFERROR(VLOOKUP(D284,sections!$I$1:$L$12,2,FALSE),"")</f>
        <v>8.1999999999999993</v>
      </c>
      <c r="E285" s="34">
        <f>IFERROR(VLOOKUP(E284,sections!$I$1:$L$12,2,FALSE),"")</f>
        <v>2.5</v>
      </c>
      <c r="F285" s="33">
        <f>IFERROR(VLOOKUP(F284,sections!$I$1:$L$12,2,FALSE),"")</f>
        <v>8.31</v>
      </c>
      <c r="G285" s="25">
        <f>IFERROR(VLOOKUP(G284,sections!$I$1:$L$12,2,FALSE),"")</f>
        <v>1.21</v>
      </c>
      <c r="H285" s="26">
        <f>IF(SUM(C285:G285)&gt;0,SUM(C285:G285),0.1)</f>
        <v>28.32</v>
      </c>
      <c r="I285" s="27">
        <v>57</v>
      </c>
      <c r="K285" s="1">
        <f>RANK(H285,H$3:H$294,0)</f>
        <v>45</v>
      </c>
      <c r="M285" s="1" t="str">
        <f>B284</f>
        <v>HOR Letitia Jackson</v>
      </c>
      <c r="N285" s="28">
        <f>IFERROR(H285+I285,"")</f>
        <v>85.32</v>
      </c>
    </row>
    <row r="286" spans="1:14" ht="12.75" customHeight="1" x14ac:dyDescent="0.4">
      <c r="A286" s="111">
        <v>3</v>
      </c>
      <c r="B286" s="110" t="str">
        <f>sections!F53</f>
        <v>GERSA Sisi Ngata</v>
      </c>
      <c r="C286" s="30" t="s">
        <v>147</v>
      </c>
      <c r="D286" s="30" t="str">
        <f>IFERROR(VLOOKUP(D284,sections!$I$1:$L$12,4,FALSE),"")</f>
        <v>1-3</v>
      </c>
      <c r="E286" s="29" t="s">
        <v>140</v>
      </c>
      <c r="F286" s="22" t="str">
        <f>IFERROR(VLOOKUP(F282,sections!$I$1:$L$12,4,FALSE),"")</f>
        <v>0-3</v>
      </c>
      <c r="G286" s="29" t="s">
        <v>145</v>
      </c>
      <c r="H286" s="31"/>
      <c r="I286" s="32"/>
      <c r="N286" s="28"/>
    </row>
    <row r="287" spans="1:14" ht="12.75" customHeight="1" x14ac:dyDescent="0.6">
      <c r="A287" s="98"/>
      <c r="B287" s="98"/>
      <c r="C287" s="34">
        <f>IFERROR(VLOOKUP(C286,sections!$I$1:$L$12,2,FALSE),"")</f>
        <v>2.5</v>
      </c>
      <c r="D287" s="34">
        <f>IFERROR(VLOOKUP(D286,sections!$I$1:$L$12,2,FALSE),"")</f>
        <v>1.21</v>
      </c>
      <c r="E287" s="33">
        <f>IFERROR(VLOOKUP(E286,sections!$I$1:$L$12,2,FALSE),"")</f>
        <v>0</v>
      </c>
      <c r="F287" s="25">
        <f>IFERROR(VLOOKUP(F286,sections!$I$1:$L$12,2,FALSE),"")</f>
        <v>0</v>
      </c>
      <c r="G287" s="33">
        <f>IFERROR(VLOOKUP(G286,sections!$I$1:$L$12,2,FALSE),"")</f>
        <v>1.21</v>
      </c>
      <c r="H287" s="26">
        <f>IF(SUM(C287:G287)&gt;0,SUM(C287:G287),0.1)</f>
        <v>4.92</v>
      </c>
      <c r="I287" s="27"/>
      <c r="K287" s="1">
        <f>RANK(H287,H$3:H$294,0)</f>
        <v>114</v>
      </c>
      <c r="M287" s="1" t="str">
        <f>B286</f>
        <v>GERSA Sisi Ngata</v>
      </c>
      <c r="N287" s="28">
        <f>IFERROR(H287+I287,"")</f>
        <v>4.92</v>
      </c>
    </row>
    <row r="288" spans="1:14" ht="12.75" customHeight="1" x14ac:dyDescent="0.4">
      <c r="A288" s="111">
        <v>4</v>
      </c>
      <c r="B288" s="110" t="str">
        <f>sections!F54</f>
        <v>MAN Diane Akui</v>
      </c>
      <c r="C288" s="30" t="str">
        <f>IFERROR(VLOOKUP(C286,sections!$I$1:$L$12,4,FALSE),"")</f>
        <v>3-2</v>
      </c>
      <c r="D288" s="29" t="s">
        <v>147</v>
      </c>
      <c r="E288" s="22" t="str">
        <f>IFERROR(VLOOKUP(E282,sections!$I$1:$L$12,4,FALSE),"")</f>
        <v>3-1</v>
      </c>
      <c r="F288" s="29" t="str">
        <f>IFERROR(VLOOKUP(F284,sections!$I$1:$L$12,4,FALSE),"")</f>
        <v>0-3</v>
      </c>
      <c r="G288" s="30" t="s">
        <v>147</v>
      </c>
      <c r="H288" s="31"/>
      <c r="I288" s="32"/>
      <c r="N288" s="28"/>
    </row>
    <row r="289" spans="1:14" ht="12.75" customHeight="1" x14ac:dyDescent="0.6">
      <c r="A289" s="112"/>
      <c r="B289" s="98"/>
      <c r="C289" s="34">
        <f>IFERROR(VLOOKUP(C288,sections!$I$1:$L$12,2,FALSE),"")</f>
        <v>8.1</v>
      </c>
      <c r="D289" s="33">
        <f>IFERROR(VLOOKUP(D288,sections!$I$1:$L$12,2,FALSE),"")</f>
        <v>2.5</v>
      </c>
      <c r="E289" s="25">
        <f>IFERROR(VLOOKUP(E288,sections!$I$1:$L$12,2,FALSE),"")</f>
        <v>8.1999999999999993</v>
      </c>
      <c r="F289" s="33">
        <f>IFERROR(VLOOKUP(F288,sections!$I$1:$L$12,2,FALSE),"")</f>
        <v>0</v>
      </c>
      <c r="G289" s="34">
        <f>IFERROR(VLOOKUP(G288,sections!$I$1:$L$12,2,FALSE),"")</f>
        <v>2.5</v>
      </c>
      <c r="H289" s="26">
        <f>IF(SUM(C289:G289)&gt;0,SUM(C289:G289),0.1)</f>
        <v>21.299999999999997</v>
      </c>
      <c r="I289" s="27"/>
      <c r="K289" s="1">
        <f>RANK(H289,H$3:H$294,0)</f>
        <v>69</v>
      </c>
      <c r="M289" s="1" t="str">
        <f>B288</f>
        <v>MAN Diane Akui</v>
      </c>
      <c r="N289" s="28">
        <f>IFERROR(H289+I289,"")</f>
        <v>21.299999999999997</v>
      </c>
    </row>
    <row r="290" spans="1:14" ht="12.75" customHeight="1" x14ac:dyDescent="0.4">
      <c r="A290" s="111">
        <v>5</v>
      </c>
      <c r="B290" s="110" t="str">
        <f>sections!F55</f>
        <v>PAT Jazmine Toa</v>
      </c>
      <c r="C290" s="29" t="str">
        <f>IFERROR(VLOOKUP(C284,sections!$I$1:$L$12,4,FALSE),"")</f>
        <v>2-3</v>
      </c>
      <c r="D290" s="22" t="str">
        <f>IFERROR(VLOOKUP(D282,sections!$I$1:$L$12,4,FALSE),"")</f>
        <v>1-3</v>
      </c>
      <c r="E290" s="29" t="s">
        <v>139</v>
      </c>
      <c r="F290" s="30" t="s">
        <v>140</v>
      </c>
      <c r="G290" s="30" t="str">
        <f>IFERROR(VLOOKUP(G288,sections!$I$1:$L$12,4,FALSE),"")</f>
        <v>3-2</v>
      </c>
      <c r="H290" s="31"/>
      <c r="I290" s="32"/>
      <c r="N290" s="28"/>
    </row>
    <row r="291" spans="1:14" ht="12.75" customHeight="1" x14ac:dyDescent="0.6">
      <c r="A291" s="98"/>
      <c r="B291" s="98"/>
      <c r="C291" s="33">
        <f>IFERROR(VLOOKUP(C290,sections!$I$1:$L$12,2,FALSE),"")</f>
        <v>2.5</v>
      </c>
      <c r="D291" s="25">
        <f>IFERROR(VLOOKUP(D290,sections!$I$1:$L$12,2,FALSE),"")</f>
        <v>1.21</v>
      </c>
      <c r="E291" s="33">
        <f>IFERROR(VLOOKUP(E290,sections!$I$1:$L$12,2,FALSE),"")</f>
        <v>8.31</v>
      </c>
      <c r="F291" s="34">
        <f>IFERROR(VLOOKUP(F290,sections!$I$1:$L$12,2,FALSE),"")</f>
        <v>0</v>
      </c>
      <c r="G291" s="34">
        <f>IFERROR(VLOOKUP(G290,sections!$I$1:$L$12,2,FALSE),"")</f>
        <v>8.1</v>
      </c>
      <c r="H291" s="26">
        <f>IF(SUM(C291:G291)&gt;0,SUM(C291:G291),0.1)</f>
        <v>20.119999999999997</v>
      </c>
      <c r="I291" s="27"/>
      <c r="K291" s="1">
        <f>RANK(H291,H$3:H$294,0)</f>
        <v>76</v>
      </c>
      <c r="M291" s="1" t="str">
        <f>B290</f>
        <v>PAT Jazmine Toa</v>
      </c>
      <c r="N291" s="28">
        <f>IFERROR(H291+I291,"")</f>
        <v>20.119999999999997</v>
      </c>
    </row>
    <row r="292" spans="1:14" ht="12.75" customHeight="1" x14ac:dyDescent="0.4">
      <c r="A292" s="111">
        <v>6</v>
      </c>
      <c r="B292" s="110" t="str">
        <f>sections!F56</f>
        <v>SWA Alicia Philburn</v>
      </c>
      <c r="C292" s="22" t="str">
        <f>IFERROR(VLOOKUP(C282,sections!$I$1:$L$12,4,FALSE),"")</f>
        <v>2-3</v>
      </c>
      <c r="D292" s="29" t="str">
        <f>IFERROR(VLOOKUP(D288,sections!$I$1:$L$12,4,FALSE),"")</f>
        <v>3-2</v>
      </c>
      <c r="E292" s="30" t="str">
        <f>IFERROR(VLOOKUP(E284,sections!$I$1:$L$12,4,FALSE),"")</f>
        <v>3-2</v>
      </c>
      <c r="F292" s="30" t="str">
        <f>IFERROR(VLOOKUP(F290,sections!$I$1:$L$12,4,FALSE),"")</f>
        <v>3-0</v>
      </c>
      <c r="G292" s="29" t="str">
        <f>IFERROR(VLOOKUP(G286,sections!$I$1:$L$12,4,FALSE),"")</f>
        <v>3-1</v>
      </c>
      <c r="H292" s="31"/>
      <c r="I292" s="32"/>
      <c r="N292" s="28"/>
    </row>
    <row r="293" spans="1:14" ht="12.75" customHeight="1" x14ac:dyDescent="0.6">
      <c r="A293" s="98"/>
      <c r="B293" s="98"/>
      <c r="C293" s="25">
        <f>IFERROR(VLOOKUP(C292,sections!$I$1:$L$12,2,FALSE),"")</f>
        <v>2.5</v>
      </c>
      <c r="D293" s="33">
        <f>IFERROR(VLOOKUP(D292,sections!$I$1:$L$12,2,FALSE),"")</f>
        <v>8.1</v>
      </c>
      <c r="E293" s="34">
        <f>IFERROR(VLOOKUP(E292,sections!$I$1:$L$12,2,FALSE),"")</f>
        <v>8.1</v>
      </c>
      <c r="F293" s="34">
        <f>IFERROR(VLOOKUP(F292,sections!$I$1:$L$12,2,FALSE),"")</f>
        <v>8.31</v>
      </c>
      <c r="G293" s="33">
        <f>IFERROR(VLOOKUP(G292,sections!$I$1:$L$12,2,FALSE),"")</f>
        <v>8.1999999999999993</v>
      </c>
      <c r="H293" s="26">
        <f>IF(SUM(C293:G293)&gt;0,SUM(C293:G293),0.1)</f>
        <v>35.209999999999994</v>
      </c>
      <c r="I293" s="27">
        <v>99</v>
      </c>
      <c r="K293" s="1">
        <f>RANK(H293,H$3:H$294,0)</f>
        <v>22</v>
      </c>
      <c r="M293" s="1" t="str">
        <f>B292</f>
        <v>SWA Alicia Philburn</v>
      </c>
      <c r="N293" s="28">
        <f>IFERROR(H293+I293,"")</f>
        <v>134.20999999999998</v>
      </c>
    </row>
    <row r="294" spans="1:14" ht="12.75" customHeight="1" x14ac:dyDescent="0.35">
      <c r="N294" s="28"/>
    </row>
    <row r="295" spans="1:14" ht="12.75" customHeight="1" x14ac:dyDescent="0.35"/>
    <row r="296" spans="1:14" ht="12.75" customHeight="1" x14ac:dyDescent="0.5">
      <c r="A296" s="36" t="s">
        <v>451</v>
      </c>
      <c r="C296" s="37"/>
      <c r="D296" s="22"/>
      <c r="E296" s="22"/>
      <c r="F296" s="22"/>
      <c r="G296" s="22"/>
      <c r="H296" s="32"/>
    </row>
    <row r="297" spans="1:14" ht="12.75" customHeight="1" x14ac:dyDescent="0.6">
      <c r="C297" s="38" t="str">
        <f>IFERROR(VLOOKUP(C296,sections!$I$1:$L$12,2,FALSE),"")</f>
        <v/>
      </c>
      <c r="D297" s="25" t="str">
        <f>IFERROR(VLOOKUP(D296,sections!$I$1:$L$12,2,FALSE),"")</f>
        <v/>
      </c>
      <c r="E297" s="25" t="str">
        <f>IFERROR(VLOOKUP(E296,sections!$I$1:$L$12,2,FALSE),"")</f>
        <v/>
      </c>
      <c r="F297" s="25" t="str">
        <f>IFERROR(VLOOKUP(F296,sections!$I$1:$L$12,2,FALSE),"")</f>
        <v/>
      </c>
      <c r="G297" s="25" t="str">
        <f>IFERROR(VLOOKUP(G296,sections!$I$1:$L$12,2,FALSE),"")</f>
        <v/>
      </c>
      <c r="H297" s="33">
        <f>IF(SUM(C297:G297)&gt;0,SUM(C297:G297)/0.8,0.1)</f>
        <v>0.1</v>
      </c>
      <c r="J297" s="101" t="s">
        <v>452</v>
      </c>
      <c r="K297" s="102"/>
      <c r="L297" s="103"/>
    </row>
    <row r="298" spans="1:14" ht="12.75" customHeight="1" x14ac:dyDescent="0.4">
      <c r="C298" s="29"/>
      <c r="D298" s="30"/>
      <c r="E298" s="37"/>
      <c r="F298" s="29"/>
      <c r="G298" s="22" t="str">
        <f>IFERROR(VLOOKUP(G296,sections!$I$1:$L$12,4,FALSE),"")</f>
        <v/>
      </c>
      <c r="H298" s="39"/>
      <c r="J298" s="104"/>
      <c r="K298" s="105"/>
      <c r="L298" s="106"/>
    </row>
    <row r="299" spans="1:14" ht="12.75" customHeight="1" x14ac:dyDescent="0.6">
      <c r="C299" s="33" t="str">
        <f>IFERROR(VLOOKUP(C298,sections!$I$1:$L$12,2,FALSE),"")</f>
        <v/>
      </c>
      <c r="D299" s="34" t="str">
        <f>IFERROR(VLOOKUP(D298,sections!$I$1:$L$12,2,FALSE),"")</f>
        <v/>
      </c>
      <c r="E299" s="38" t="str">
        <f>IFERROR(VLOOKUP(E298,sections!$I$1:$L$12,2,FALSE),"")</f>
        <v/>
      </c>
      <c r="F299" s="33" t="str">
        <f>IFERROR(VLOOKUP(F298,sections!$I$1:$L$12,2,FALSE),"")</f>
        <v/>
      </c>
      <c r="G299" s="25" t="str">
        <f>IFERROR(VLOOKUP(G298,sections!$I$1:$L$12,2,FALSE),"")</f>
        <v/>
      </c>
      <c r="H299" s="26">
        <f>IF(SUM(C299:G299)&gt;0,SUM(C299:G299)/0.8,0.1)</f>
        <v>0.1</v>
      </c>
      <c r="J299" s="104"/>
      <c r="K299" s="105"/>
      <c r="L299" s="106"/>
    </row>
    <row r="300" spans="1:14" ht="12.75" customHeight="1" x14ac:dyDescent="0.4">
      <c r="C300" s="30"/>
      <c r="D300" s="30" t="str">
        <f>IFERROR(VLOOKUP(D298,sections!$I$1:$L$12,4,FALSE),"")</f>
        <v/>
      </c>
      <c r="E300" s="29"/>
      <c r="F300" s="22" t="str">
        <f>IFERROR(VLOOKUP(F296,sections!$I$1:$L$12,4,FALSE),"")</f>
        <v/>
      </c>
      <c r="G300" s="37"/>
      <c r="H300" s="31"/>
      <c r="J300" s="104"/>
      <c r="K300" s="105"/>
      <c r="L300" s="106"/>
    </row>
    <row r="301" spans="1:14" ht="12.75" customHeight="1" x14ac:dyDescent="0.6">
      <c r="C301" s="34" t="str">
        <f>IFERROR(VLOOKUP(C300,sections!$I$1:$L$12,2,FALSE),"")</f>
        <v/>
      </c>
      <c r="D301" s="34" t="str">
        <f>IFERROR(VLOOKUP(D300,sections!$I$1:$L$12,2,FALSE),"")</f>
        <v/>
      </c>
      <c r="E301" s="33" t="str">
        <f>IFERROR(VLOOKUP(E300,sections!$I$1:$L$12,2,FALSE),"")</f>
        <v/>
      </c>
      <c r="F301" s="25" t="str">
        <f>IFERROR(VLOOKUP(F300,sections!$I$1:$L$12,2,FALSE),"")</f>
        <v/>
      </c>
      <c r="G301" s="38" t="str">
        <f>IFERROR(VLOOKUP(G300,sections!$I$1:$L$12,2,FALSE),"")</f>
        <v/>
      </c>
      <c r="H301" s="26">
        <f>IF(SUM(C301:G301)&gt;0,SUM(C301:G301)/0.8,0.1)</f>
        <v>0.1</v>
      </c>
      <c r="J301" s="104"/>
      <c r="K301" s="105"/>
      <c r="L301" s="106"/>
    </row>
    <row r="302" spans="1:14" ht="12.75" customHeight="1" x14ac:dyDescent="0.4">
      <c r="C302" s="30" t="str">
        <f>IFERROR(VLOOKUP(C300,sections!$I$1:$L$12,4,FALSE),"")</f>
        <v/>
      </c>
      <c r="D302" s="37"/>
      <c r="E302" s="22" t="str">
        <f>IFERROR(VLOOKUP(E296,sections!$I$1:$L$12,4,FALSE),"")</f>
        <v/>
      </c>
      <c r="F302" s="29" t="str">
        <f>IFERROR(VLOOKUP(F298,sections!$I$1:$L$12,4,FALSE),"")</f>
        <v/>
      </c>
      <c r="G302" s="30"/>
      <c r="H302" s="31"/>
      <c r="J302" s="104"/>
      <c r="K302" s="105"/>
      <c r="L302" s="106"/>
    </row>
    <row r="303" spans="1:14" ht="12.75" customHeight="1" x14ac:dyDescent="0.6">
      <c r="C303" s="34" t="str">
        <f>IFERROR(VLOOKUP(C302,sections!$I$1:$L$12,2,FALSE),"")</f>
        <v/>
      </c>
      <c r="D303" s="38" t="str">
        <f>IFERROR(VLOOKUP(D302,sections!$I$1:$L$12,2,FALSE),"")</f>
        <v/>
      </c>
      <c r="E303" s="25" t="str">
        <f>IFERROR(VLOOKUP(E302,sections!$I$1:$L$12,2,FALSE),"")</f>
        <v/>
      </c>
      <c r="F303" s="33" t="str">
        <f>IFERROR(VLOOKUP(F302,sections!$I$1:$L$12,2,FALSE),"")</f>
        <v/>
      </c>
      <c r="G303" s="34" t="str">
        <f>IFERROR(VLOOKUP(G302,sections!$I$1:$L$12,2,FALSE),"")</f>
        <v/>
      </c>
      <c r="H303" s="26">
        <f>IF(SUM(C303:G303)&gt;0,SUM(C303:G303)/0.8,0.1)</f>
        <v>0.1</v>
      </c>
      <c r="J303" s="107"/>
      <c r="K303" s="108"/>
      <c r="L303" s="109"/>
    </row>
    <row r="304" spans="1:14" ht="12.75" customHeight="1" x14ac:dyDescent="0.4">
      <c r="C304" s="29" t="str">
        <f>IFERROR(VLOOKUP(C298,sections!$I$1:$L$12,4,FALSE),"")</f>
        <v/>
      </c>
      <c r="D304" s="22" t="str">
        <f>IFERROR(VLOOKUP(D296,sections!$I$1:$L$12,4,FALSE),"")</f>
        <v/>
      </c>
      <c r="E304" s="29" t="str">
        <f>IFERROR(VLOOKUP(E300,sections!$I$1:$L$12,4,FALSE),"")</f>
        <v/>
      </c>
      <c r="F304" s="37"/>
      <c r="G304" s="30" t="str">
        <f>IFERROR(VLOOKUP(G302,sections!$I$1:$L$12,4,FALSE),"")</f>
        <v/>
      </c>
      <c r="H304" s="31"/>
    </row>
    <row r="305" spans="1:8" ht="12.75" customHeight="1" x14ac:dyDescent="0.6">
      <c r="C305" s="33" t="str">
        <f>IFERROR(VLOOKUP(C304,sections!$I$1:$L$12,2,FALSE),"")</f>
        <v/>
      </c>
      <c r="D305" s="25" t="str">
        <f>IFERROR(VLOOKUP(D304,sections!$I$1:$L$12,2,FALSE),"")</f>
        <v/>
      </c>
      <c r="E305" s="33" t="str">
        <f>IFERROR(VLOOKUP(E304,sections!$I$1:$L$12,2,FALSE),"")</f>
        <v/>
      </c>
      <c r="F305" s="38" t="str">
        <f>IFERROR(VLOOKUP(F304,sections!$I$1:$L$12,2,FALSE),"")</f>
        <v/>
      </c>
      <c r="G305" s="34" t="str">
        <f>IFERROR(VLOOKUP(G304,sections!$I$1:$L$12,2,FALSE),"")</f>
        <v/>
      </c>
      <c r="H305" s="26">
        <f>IF(SUM(C305:G305)&gt;0,SUM(C305:G305)/0.8,0.1)</f>
        <v>0.1</v>
      </c>
    </row>
    <row r="306" spans="1:8" ht="12.75" customHeight="1" x14ac:dyDescent="0.4">
      <c r="C306" s="37" t="str">
        <f>IFERROR(VLOOKUP(C296,sections!$I$1:$L$12,4,FALSE),"")</f>
        <v/>
      </c>
      <c r="D306" s="37" t="str">
        <f>IFERROR(VLOOKUP(D302,sections!$I$1:$L$12,4,FALSE),"")</f>
        <v/>
      </c>
      <c r="E306" s="37" t="str">
        <f>IFERROR(VLOOKUP(E298,sections!$I$1:$L$12,4,FALSE),"")</f>
        <v/>
      </c>
      <c r="F306" s="37" t="str">
        <f>IFERROR(VLOOKUP(F304,sections!$I$1:$L$12,4,FALSE),"")</f>
        <v/>
      </c>
      <c r="G306" s="37" t="str">
        <f>IFERROR(VLOOKUP(G300,sections!$I$1:$L$12,4,FALSE),"")</f>
        <v/>
      </c>
      <c r="H306" s="31"/>
    </row>
    <row r="307" spans="1:8" ht="12.75" customHeight="1" x14ac:dyDescent="0.6">
      <c r="C307" s="38" t="str">
        <f>IFERROR(VLOOKUP(C306,sections!$I$1:$L$12,2,FALSE),"")</f>
        <v/>
      </c>
      <c r="D307" s="38" t="str">
        <f>IFERROR(VLOOKUP(D306,sections!$I$1:$L$12,2,FALSE),"")</f>
        <v/>
      </c>
      <c r="E307" s="38" t="str">
        <f>IFERROR(VLOOKUP(E306,sections!$I$1:$L$12,2,FALSE),"")</f>
        <v/>
      </c>
      <c r="F307" s="38" t="str">
        <f>IFERROR(VLOOKUP(F306,sections!$I$1:$L$12,2,FALSE),"")</f>
        <v/>
      </c>
      <c r="G307" s="38" t="str">
        <f>IFERROR(VLOOKUP(G306,sections!$I$1:$L$12,2,FALSE),"")</f>
        <v/>
      </c>
      <c r="H307" s="26">
        <v>-1</v>
      </c>
    </row>
    <row r="308" spans="1:8" ht="12.75" customHeight="1" x14ac:dyDescent="0.35"/>
    <row r="309" spans="1:8" ht="12.75" customHeight="1" x14ac:dyDescent="0.35"/>
    <row r="310" spans="1:8" ht="12.75" customHeight="1" x14ac:dyDescent="0.5">
      <c r="A310" s="36" t="s">
        <v>453</v>
      </c>
      <c r="C310" s="22"/>
      <c r="D310" s="37"/>
      <c r="E310" s="22"/>
      <c r="F310" s="22"/>
      <c r="G310" s="22"/>
      <c r="H310" s="32"/>
    </row>
    <row r="311" spans="1:8" ht="12.75" customHeight="1" x14ac:dyDescent="0.6">
      <c r="C311" s="25" t="str">
        <f>IFERROR(VLOOKUP(C310,sections!$I$1:$L$12,2,FALSE),"")</f>
        <v/>
      </c>
      <c r="D311" s="38" t="str">
        <f>IFERROR(VLOOKUP(D310,sections!$I$1:$L$12,2,FALSE),"")</f>
        <v/>
      </c>
      <c r="E311" s="25" t="str">
        <f>IFERROR(VLOOKUP(E310,sections!$I$1:$L$12,2,FALSE),"")</f>
        <v/>
      </c>
      <c r="F311" s="25" t="str">
        <f>IFERROR(VLOOKUP(F310,sections!$I$1:$L$12,2,FALSE),"")</f>
        <v/>
      </c>
      <c r="G311" s="25" t="str">
        <f>IFERROR(VLOOKUP(G310,sections!$I$1:$L$12,2,FALSE),"")</f>
        <v/>
      </c>
      <c r="H311" s="33">
        <f>IF(SUM(C311:G311)&gt;0,SUM(C311:G311)/0.8,0.1)</f>
        <v>0.1</v>
      </c>
    </row>
    <row r="312" spans="1:8" ht="12.75" customHeight="1" x14ac:dyDescent="0.4">
      <c r="C312" s="37"/>
      <c r="D312" s="30"/>
      <c r="E312" s="30"/>
      <c r="F312" s="29"/>
      <c r="G312" s="22" t="str">
        <f>IFERROR(VLOOKUP(G310,sections!$I$1:$L$12,4,FALSE),"")</f>
        <v/>
      </c>
      <c r="H312" s="39"/>
    </row>
    <row r="313" spans="1:8" ht="12.75" customHeight="1" x14ac:dyDescent="0.6">
      <c r="C313" s="38" t="str">
        <f>IFERROR(VLOOKUP(C312,sections!$I$1:$L$12,2,FALSE),"")</f>
        <v/>
      </c>
      <c r="D313" s="34" t="str">
        <f>IFERROR(VLOOKUP(D312,sections!$I$1:$L$12,2,FALSE),"")</f>
        <v/>
      </c>
      <c r="E313" s="34" t="str">
        <f>IFERROR(VLOOKUP(E312,sections!$I$1:$L$12,2,FALSE),"")</f>
        <v/>
      </c>
      <c r="F313" s="33" t="str">
        <f>IFERROR(VLOOKUP(F312,sections!$I$1:$L$12,2,FALSE),"")</f>
        <v/>
      </c>
      <c r="G313" s="25" t="str">
        <f>IFERROR(VLOOKUP(G312,sections!$I$1:$L$12,2,FALSE),"")</f>
        <v/>
      </c>
      <c r="H313" s="26">
        <f>IF(SUM(C313:G313)&gt;0,SUM(C313:G313)/0.8,0.1)</f>
        <v>0.1</v>
      </c>
    </row>
    <row r="314" spans="1:8" ht="12.75" customHeight="1" x14ac:dyDescent="0.4">
      <c r="C314" s="30"/>
      <c r="D314" s="30" t="str">
        <f>IFERROR(VLOOKUP(D312,sections!$I$1:$L$12,4,FALSE),"")</f>
        <v/>
      </c>
      <c r="E314" s="37"/>
      <c r="F314" s="22" t="str">
        <f>IFERROR(VLOOKUP(F310,sections!$I$1:$L$12,4,FALSE),"")</f>
        <v/>
      </c>
      <c r="G314" s="29"/>
      <c r="H314" s="31"/>
    </row>
    <row r="315" spans="1:8" ht="12.75" customHeight="1" x14ac:dyDescent="0.6">
      <c r="C315" s="34" t="str">
        <f>IFERROR(VLOOKUP(C314,sections!$I$1:$L$12,2,FALSE),"")</f>
        <v/>
      </c>
      <c r="D315" s="34" t="str">
        <f>IFERROR(VLOOKUP(D314,sections!$I$1:$L$12,2,FALSE),"")</f>
        <v/>
      </c>
      <c r="E315" s="38" t="str">
        <f>IFERROR(VLOOKUP(E314,sections!$I$1:$L$12,2,FALSE),"")</f>
        <v/>
      </c>
      <c r="F315" s="25" t="str">
        <f>IFERROR(VLOOKUP(F314,sections!$I$1:$L$12,2,FALSE),"")</f>
        <v/>
      </c>
      <c r="G315" s="33" t="str">
        <f>IFERROR(VLOOKUP(G314,sections!$I$1:$L$12,2,FALSE),"")</f>
        <v/>
      </c>
      <c r="H315" s="26">
        <f>IF(SUM(C315:G315)&gt;0,SUM(C315:G315)/0.8,0.1)</f>
        <v>0.1</v>
      </c>
    </row>
    <row r="316" spans="1:8" ht="12.75" customHeight="1" x14ac:dyDescent="0.4">
      <c r="C316" s="30" t="str">
        <f>IFERROR(VLOOKUP(C314,sections!$I$1:$L$12,4,FALSE),"")</f>
        <v/>
      </c>
      <c r="D316" s="29"/>
      <c r="E316" s="22" t="str">
        <f>IFERROR(VLOOKUP(E310,sections!$I$1:$L$12,4,FALSE),"")</f>
        <v/>
      </c>
      <c r="F316" s="29" t="str">
        <f>IFERROR(VLOOKUP(F312,sections!$I$1:$L$12,4,FALSE),"")</f>
        <v/>
      </c>
      <c r="G316" s="37"/>
      <c r="H316" s="31"/>
    </row>
    <row r="317" spans="1:8" ht="12.75" customHeight="1" x14ac:dyDescent="0.6">
      <c r="C317" s="34" t="str">
        <f>IFERROR(VLOOKUP(C316,sections!$I$1:$L$12,2,FALSE),"")</f>
        <v/>
      </c>
      <c r="D317" s="33" t="str">
        <f>IFERROR(VLOOKUP(D316,sections!$I$1:$L$12,2,FALSE),"")</f>
        <v/>
      </c>
      <c r="E317" s="25" t="str">
        <f>IFERROR(VLOOKUP(E316,sections!$I$1:$L$12,2,FALSE),"")</f>
        <v/>
      </c>
      <c r="F317" s="33" t="str">
        <f>IFERROR(VLOOKUP(F316,sections!$I$1:$L$12,2,FALSE),"")</f>
        <v/>
      </c>
      <c r="G317" s="38" t="str">
        <f>IFERROR(VLOOKUP(G316,sections!$I$1:$L$12,2,FALSE),"")</f>
        <v/>
      </c>
      <c r="H317" s="26">
        <f>IF(SUM(C317:G317)&gt;0,SUM(C317:G317)/0.8,0.1)</f>
        <v>0.1</v>
      </c>
    </row>
    <row r="318" spans="1:8" ht="12.75" customHeight="1" x14ac:dyDescent="0.4">
      <c r="C318" s="37" t="str">
        <f>IFERROR(VLOOKUP(C312,sections!$I$1:$L$12,4,FALSE),"")</f>
        <v/>
      </c>
      <c r="D318" s="37" t="str">
        <f>IFERROR(VLOOKUP(D310,sections!$I$1:$L$12,4,FALSE),"")</f>
        <v/>
      </c>
      <c r="E318" s="37" t="str">
        <f>IFERROR(VLOOKUP(E314,sections!$I$1:$L$12,4,FALSE),"")</f>
        <v/>
      </c>
      <c r="F318" s="37"/>
      <c r="G318" s="37" t="str">
        <f>IFERROR(VLOOKUP(G316,sections!$I$1:$L$12,4,FALSE),"")</f>
        <v/>
      </c>
      <c r="H318" s="31"/>
    </row>
    <row r="319" spans="1:8" ht="12.75" customHeight="1" x14ac:dyDescent="0.6">
      <c r="C319" s="38" t="str">
        <f>IFERROR(VLOOKUP(C318,sections!$I$1:$L$12,2,FALSE),"")</f>
        <v/>
      </c>
      <c r="D319" s="38" t="str">
        <f>IFERROR(VLOOKUP(D318,sections!$I$1:$L$12,2,FALSE),"")</f>
        <v/>
      </c>
      <c r="E319" s="38" t="str">
        <f>IFERROR(VLOOKUP(E318,sections!$I$1:$L$12,2,FALSE),"")</f>
        <v/>
      </c>
      <c r="F319" s="38" t="str">
        <f>IFERROR(VLOOKUP(F318,sections!$I$1:$L$12,2,FALSE),"")</f>
        <v/>
      </c>
      <c r="G319" s="38" t="str">
        <f>IFERROR(VLOOKUP(G318,sections!$I$1:$L$12,2,FALSE),"")</f>
        <v/>
      </c>
      <c r="H319" s="26">
        <v>-1</v>
      </c>
    </row>
    <row r="320" spans="1:8" ht="12.75" customHeight="1" x14ac:dyDescent="0.4">
      <c r="C320" s="22" t="str">
        <f>IFERROR(VLOOKUP(C310,sections!$I$1:$L$12,4,FALSE),"")</f>
        <v/>
      </c>
      <c r="D320" s="29" t="str">
        <f>IFERROR(VLOOKUP(D316,sections!$I$1:$L$12,4,FALSE),"")</f>
        <v/>
      </c>
      <c r="E320" s="30" t="str">
        <f>IFERROR(VLOOKUP(E312,sections!$I$1:$L$12,4,FALSE),"")</f>
        <v/>
      </c>
      <c r="F320" s="37" t="str">
        <f>IFERROR(VLOOKUP(F318,sections!$I$1:$L$12,4,FALSE),"")</f>
        <v/>
      </c>
      <c r="G320" s="29" t="str">
        <f>IFERROR(VLOOKUP(G314,sections!$I$1:$L$12,4,FALSE),"")</f>
        <v/>
      </c>
      <c r="H320" s="31"/>
    </row>
    <row r="321" spans="1:8" ht="12.75" customHeight="1" x14ac:dyDescent="0.6">
      <c r="C321" s="25" t="str">
        <f>IFERROR(VLOOKUP(C320,sections!$I$1:$L$12,2,FALSE),"")</f>
        <v/>
      </c>
      <c r="D321" s="33" t="str">
        <f>IFERROR(VLOOKUP(D320,sections!$I$1:$L$12,2,FALSE),"")</f>
        <v/>
      </c>
      <c r="E321" s="34" t="str">
        <f>IFERROR(VLOOKUP(E320,sections!$I$1:$L$12,2,FALSE),"")</f>
        <v/>
      </c>
      <c r="F321" s="38" t="str">
        <f>IFERROR(VLOOKUP(F320,sections!$I$1:$L$12,2,FALSE),"")</f>
        <v/>
      </c>
      <c r="G321" s="33" t="str">
        <f>IFERROR(VLOOKUP(G320,sections!$I$1:$L$12,2,FALSE),"")</f>
        <v/>
      </c>
      <c r="H321" s="26">
        <f>IF(SUM(C321:G321)&gt;0,SUM(C321:G321)/0.8,0.1)</f>
        <v>0.1</v>
      </c>
    </row>
    <row r="322" spans="1:8" ht="12.75" customHeight="1" x14ac:dyDescent="0.35"/>
    <row r="323" spans="1:8" ht="12.75" customHeight="1" x14ac:dyDescent="0.35"/>
    <row r="324" spans="1:8" ht="12.75" customHeight="1" x14ac:dyDescent="0.5">
      <c r="A324" s="36" t="s">
        <v>454</v>
      </c>
      <c r="C324" s="22"/>
      <c r="D324" s="22"/>
      <c r="E324" s="37"/>
      <c r="F324" s="22"/>
      <c r="G324" s="22"/>
      <c r="H324" s="32"/>
    </row>
    <row r="325" spans="1:8" ht="12.75" customHeight="1" x14ac:dyDescent="0.6">
      <c r="C325" s="25" t="str">
        <f>IFERROR(VLOOKUP(C324,sections!$I$1:$L$12,2,FALSE),"")</f>
        <v/>
      </c>
      <c r="D325" s="25" t="str">
        <f>IFERROR(VLOOKUP(D324,sections!$I$1:$L$12,2,FALSE),"")</f>
        <v/>
      </c>
      <c r="E325" s="38" t="str">
        <f>IFERROR(VLOOKUP(E324,sections!$I$1:$L$12,2,FALSE),"")</f>
        <v/>
      </c>
      <c r="F325" s="25" t="str">
        <f>IFERROR(VLOOKUP(F324,sections!$I$1:$L$12,2,FALSE),"")</f>
        <v/>
      </c>
      <c r="G325" s="25" t="str">
        <f>IFERROR(VLOOKUP(G324,sections!$I$1:$L$12,2,FALSE),"")</f>
        <v/>
      </c>
      <c r="H325" s="33">
        <f>IF(SUM(C325:G325)&gt;0,SUM(C325:G325)/0.8,0.1)</f>
        <v>0.1</v>
      </c>
    </row>
    <row r="326" spans="1:8" ht="12.75" customHeight="1" x14ac:dyDescent="0.4">
      <c r="C326" s="29"/>
      <c r="D326" s="30"/>
      <c r="E326" s="30"/>
      <c r="F326" s="37"/>
      <c r="G326" s="22" t="str">
        <f>IFERROR(VLOOKUP(G324,sections!$I$1:$L$12,4,FALSE),"")</f>
        <v/>
      </c>
      <c r="H326" s="39"/>
    </row>
    <row r="327" spans="1:8" ht="12.75" customHeight="1" x14ac:dyDescent="0.6">
      <c r="C327" s="33" t="str">
        <f>IFERROR(VLOOKUP(C326,sections!$I$1:$L$12,2,FALSE),"")</f>
        <v/>
      </c>
      <c r="D327" s="34" t="str">
        <f>IFERROR(VLOOKUP(D326,sections!$I$1:$L$12,2,FALSE),"")</f>
        <v/>
      </c>
      <c r="E327" s="34" t="str">
        <f>IFERROR(VLOOKUP(E326,sections!$I$1:$L$12,2,FALSE),"")</f>
        <v/>
      </c>
      <c r="F327" s="38" t="str">
        <f>IFERROR(VLOOKUP(F326,sections!$I$1:$L$12,2,FALSE),"")</f>
        <v/>
      </c>
      <c r="G327" s="25" t="str">
        <f>IFERROR(VLOOKUP(G326,sections!$I$1:$L$12,2,FALSE),"")</f>
        <v/>
      </c>
      <c r="H327" s="26">
        <f>IF(SUM(C327:G327)&gt;0,SUM(C327:G327)/0.8,0.1)</f>
        <v>0.1</v>
      </c>
    </row>
    <row r="328" spans="1:8" ht="12.75" customHeight="1" x14ac:dyDescent="0.4">
      <c r="C328" s="37"/>
      <c r="D328" s="30" t="str">
        <f>IFERROR(VLOOKUP(D326,sections!$I$1:$L$12,4,FALSE),"")</f>
        <v/>
      </c>
      <c r="E328" s="29"/>
      <c r="F328" s="22" t="str">
        <f>IFERROR(VLOOKUP(F324,sections!$I$1:$L$12,4,FALSE),"")</f>
        <v/>
      </c>
      <c r="G328" s="29"/>
      <c r="H328" s="31"/>
    </row>
    <row r="329" spans="1:8" ht="12.75" customHeight="1" x14ac:dyDescent="0.6">
      <c r="C329" s="38" t="str">
        <f>IFERROR(VLOOKUP(C328,sections!$I$1:$L$12,2,FALSE),"")</f>
        <v/>
      </c>
      <c r="D329" s="34" t="str">
        <f>IFERROR(VLOOKUP(D328,sections!$I$1:$L$12,2,FALSE),"")</f>
        <v/>
      </c>
      <c r="E329" s="33" t="str">
        <f>IFERROR(VLOOKUP(E328,sections!$I$1:$L$12,2,FALSE),"")</f>
        <v/>
      </c>
      <c r="F329" s="25" t="str">
        <f>IFERROR(VLOOKUP(F328,sections!$I$1:$L$12,2,FALSE),"")</f>
        <v/>
      </c>
      <c r="G329" s="33" t="str">
        <f>IFERROR(VLOOKUP(G328,sections!$I$1:$L$12,2,FALSE),"")</f>
        <v/>
      </c>
      <c r="H329" s="26">
        <f>IF(SUM(C329:G329)&gt;0,SUM(C329:G329)/0.8,0.1)</f>
        <v>0.1</v>
      </c>
    </row>
    <row r="330" spans="1:8" ht="12.75" customHeight="1" x14ac:dyDescent="0.4">
      <c r="C330" s="37" t="str">
        <f>IFERROR(VLOOKUP(C328,sections!$I$1:$L$12,4,FALSE),"")</f>
        <v/>
      </c>
      <c r="D330" s="37"/>
      <c r="E330" s="37" t="str">
        <f>IFERROR(VLOOKUP(E324,sections!$I$1:$L$12,4,FALSE),"")</f>
        <v/>
      </c>
      <c r="F330" s="37" t="str">
        <f>IFERROR(VLOOKUP(F326,sections!$I$1:$L$12,4,FALSE),"")</f>
        <v/>
      </c>
      <c r="G330" s="37"/>
      <c r="H330" s="31"/>
    </row>
    <row r="331" spans="1:8" ht="12.75" customHeight="1" x14ac:dyDescent="0.6">
      <c r="C331" s="38" t="str">
        <f>IFERROR(VLOOKUP(C330,sections!$I$1:$L$12,2,FALSE),"")</f>
        <v/>
      </c>
      <c r="D331" s="38" t="str">
        <f>IFERROR(VLOOKUP(D330,sections!$I$1:$L$12,2,FALSE),"")</f>
        <v/>
      </c>
      <c r="E331" s="38" t="str">
        <f>IFERROR(VLOOKUP(E330,sections!$I$1:$L$12,2,FALSE),"")</f>
        <v/>
      </c>
      <c r="F331" s="38" t="str">
        <f>IFERROR(VLOOKUP(F330,sections!$I$1:$L$12,2,FALSE),"")</f>
        <v/>
      </c>
      <c r="G331" s="38" t="str">
        <f>IFERROR(VLOOKUP(G330,sections!$I$1:$L$12,2,FALSE),"")</f>
        <v/>
      </c>
      <c r="H331" s="26">
        <v>-1</v>
      </c>
    </row>
    <row r="332" spans="1:8" ht="12.75" customHeight="1" x14ac:dyDescent="0.4">
      <c r="C332" s="29" t="str">
        <f>IFERROR(VLOOKUP(C326,sections!$I$1:$L$12,4,FALSE),"")</f>
        <v/>
      </c>
      <c r="D332" s="22" t="str">
        <f>IFERROR(VLOOKUP(D324,sections!$I$1:$L$12,4,FALSE),"")</f>
        <v/>
      </c>
      <c r="E332" s="29" t="str">
        <f>IFERROR(VLOOKUP(E328,sections!$I$1:$L$12,4,FALSE),"")</f>
        <v/>
      </c>
      <c r="F332" s="30"/>
      <c r="G332" s="37" t="str">
        <f>IFERROR(VLOOKUP(G330,sections!$I$1:$L$12,4,FALSE),"")</f>
        <v/>
      </c>
      <c r="H332" s="31"/>
    </row>
    <row r="333" spans="1:8" ht="12.75" customHeight="1" x14ac:dyDescent="0.6">
      <c r="C333" s="33" t="str">
        <f>IFERROR(VLOOKUP(C332,sections!$I$1:$L$12,2,FALSE),"")</f>
        <v/>
      </c>
      <c r="D333" s="25" t="str">
        <f>IFERROR(VLOOKUP(D332,sections!$I$1:$L$12,2,FALSE),"")</f>
        <v/>
      </c>
      <c r="E333" s="33" t="str">
        <f>IFERROR(VLOOKUP(E332,sections!$I$1:$L$12,2,FALSE),"")</f>
        <v/>
      </c>
      <c r="F333" s="34" t="str">
        <f>IFERROR(VLOOKUP(F332,sections!$I$1:$L$12,2,FALSE),"")</f>
        <v/>
      </c>
      <c r="G333" s="38" t="str">
        <f>IFERROR(VLOOKUP(G332,sections!$I$1:$L$12,2,FALSE),"")</f>
        <v/>
      </c>
      <c r="H333" s="26">
        <f>IF(SUM(C333:G333)&gt;0,SUM(C333:G333)/0.8,0.1)</f>
        <v>0.1</v>
      </c>
    </row>
    <row r="334" spans="1:8" ht="12.75" customHeight="1" x14ac:dyDescent="0.4">
      <c r="C334" s="22" t="str">
        <f>IFERROR(VLOOKUP(C324,sections!$I$1:$L$12,4,FALSE),"")</f>
        <v/>
      </c>
      <c r="D334" s="37" t="str">
        <f>IFERROR(VLOOKUP(D330,sections!$I$1:$L$12,4,FALSE),"")</f>
        <v/>
      </c>
      <c r="E334" s="30" t="str">
        <f>IFERROR(VLOOKUP(E326,sections!$I$1:$L$12,4,FALSE),"")</f>
        <v/>
      </c>
      <c r="F334" s="30" t="str">
        <f>IFERROR(VLOOKUP(F332,sections!$I$1:$L$12,4,FALSE),"")</f>
        <v/>
      </c>
      <c r="G334" s="29" t="str">
        <f>IFERROR(VLOOKUP(G328,sections!$I$1:$L$12,4,FALSE),"")</f>
        <v/>
      </c>
      <c r="H334" s="31"/>
    </row>
    <row r="335" spans="1:8" ht="12.75" customHeight="1" x14ac:dyDescent="0.6">
      <c r="C335" s="25" t="str">
        <f>IFERROR(VLOOKUP(C334,sections!$I$1:$L$12,2,FALSE),"")</f>
        <v/>
      </c>
      <c r="D335" s="38" t="str">
        <f>IFERROR(VLOOKUP(D334,sections!$I$1:$L$12,2,FALSE),"")</f>
        <v/>
      </c>
      <c r="E335" s="34" t="str">
        <f>IFERROR(VLOOKUP(E334,sections!$I$1:$L$12,2,FALSE),"")</f>
        <v/>
      </c>
      <c r="F335" s="34" t="str">
        <f>IFERROR(VLOOKUP(F334,sections!$I$1:$L$12,2,FALSE),"")</f>
        <v/>
      </c>
      <c r="G335" s="33" t="str">
        <f>IFERROR(VLOOKUP(G334,sections!$I$1:$L$12,2,FALSE),"")</f>
        <v/>
      </c>
      <c r="H335" s="26">
        <f>IF(SUM(C335:G335)&gt;0,SUM(C335:G335)/0.8,0.1)</f>
        <v>0.1</v>
      </c>
    </row>
    <row r="336" spans="1:8" ht="12.75" customHeight="1" x14ac:dyDescent="0.35"/>
    <row r="337" spans="1:8" ht="12.75" customHeight="1" x14ac:dyDescent="0.35"/>
    <row r="338" spans="1:8" ht="12.75" customHeight="1" x14ac:dyDescent="0.5">
      <c r="A338" s="36" t="s">
        <v>455</v>
      </c>
      <c r="C338" s="22"/>
      <c r="D338" s="22"/>
      <c r="E338" s="22"/>
      <c r="F338" s="37"/>
      <c r="G338" s="22"/>
      <c r="H338" s="32"/>
    </row>
    <row r="339" spans="1:8" ht="12.75" customHeight="1" x14ac:dyDescent="0.6">
      <c r="C339" s="25" t="str">
        <f>IFERROR(VLOOKUP(C338,sections!$I$1:$L$12,2,FALSE),"")</f>
        <v/>
      </c>
      <c r="D339" s="25" t="str">
        <f>IFERROR(VLOOKUP(D338,sections!$I$1:$L$12,2,FALSE),"")</f>
        <v/>
      </c>
      <c r="E339" s="25" t="str">
        <f>IFERROR(VLOOKUP(E338,sections!$I$1:$L$12,2,FALSE),"")</f>
        <v/>
      </c>
      <c r="F339" s="38" t="str">
        <f>IFERROR(VLOOKUP(F338,sections!$I$1:$L$12,2,FALSE),"")</f>
        <v/>
      </c>
      <c r="G339" s="25" t="str">
        <f>IFERROR(VLOOKUP(G338,sections!$I$1:$L$12,2,FALSE),"")</f>
        <v/>
      </c>
      <c r="H339" s="33">
        <f>IF(SUM(C339:G339)&gt;0,SUM(C339:G339)/0.8,0.1)</f>
        <v>0.1</v>
      </c>
    </row>
    <row r="340" spans="1:8" ht="12.75" customHeight="1" x14ac:dyDescent="0.4">
      <c r="C340" s="29"/>
      <c r="D340" s="37"/>
      <c r="E340" s="30"/>
      <c r="F340" s="29"/>
      <c r="G340" s="22" t="str">
        <f>IFERROR(VLOOKUP(G338,sections!$I$1:$L$12,4,FALSE),"")</f>
        <v/>
      </c>
      <c r="H340" s="39"/>
    </row>
    <row r="341" spans="1:8" ht="12.75" customHeight="1" x14ac:dyDescent="0.6">
      <c r="C341" s="33" t="str">
        <f>IFERROR(VLOOKUP(C340,sections!$I$1:$L$12,2,FALSE),"")</f>
        <v/>
      </c>
      <c r="D341" s="38" t="str">
        <f>IFERROR(VLOOKUP(D340,sections!$I$1:$L$12,2,FALSE),"")</f>
        <v/>
      </c>
      <c r="E341" s="34" t="str">
        <f>IFERROR(VLOOKUP(E340,sections!$I$1:$L$12,2,FALSE),"")</f>
        <v/>
      </c>
      <c r="F341" s="33" t="str">
        <f>IFERROR(VLOOKUP(F340,sections!$I$1:$L$12,2,FALSE),"")</f>
        <v/>
      </c>
      <c r="G341" s="25" t="str">
        <f>IFERROR(VLOOKUP(G340,sections!$I$1:$L$12,2,FALSE),"")</f>
        <v/>
      </c>
      <c r="H341" s="26">
        <f>IF(SUM(C341:G341)&gt;0,SUM(C341:G341)/0.8,0.1)</f>
        <v>0.1</v>
      </c>
    </row>
    <row r="342" spans="1:8" ht="12.75" customHeight="1" x14ac:dyDescent="0.4">
      <c r="C342" s="37"/>
      <c r="D342" s="37" t="str">
        <f>IFERROR(VLOOKUP(D340,sections!$I$1:$L$12,4,FALSE),"")</f>
        <v/>
      </c>
      <c r="E342" s="37"/>
      <c r="F342" s="37" t="str">
        <f>IFERROR(VLOOKUP(F338,sections!$I$1:$L$12,4,FALSE),"")</f>
        <v/>
      </c>
      <c r="G342" s="37"/>
      <c r="H342" s="31"/>
    </row>
    <row r="343" spans="1:8" ht="12.75" customHeight="1" x14ac:dyDescent="0.6">
      <c r="C343" s="38" t="str">
        <f>IFERROR(VLOOKUP(C342,sections!$I$1:$L$12,2,FALSE),"")</f>
        <v/>
      </c>
      <c r="D343" s="38" t="str">
        <f>IFERROR(VLOOKUP(D342,sections!$I$1:$L$12,2,FALSE),"")</f>
        <v/>
      </c>
      <c r="E343" s="38" t="str">
        <f>IFERROR(VLOOKUP(E342,sections!$I$1:$L$12,2,FALSE),"")</f>
        <v/>
      </c>
      <c r="F343" s="38" t="str">
        <f>IFERROR(VLOOKUP(F342,sections!$I$1:$L$12,2,FALSE),"")</f>
        <v/>
      </c>
      <c r="G343" s="38" t="str">
        <f>IFERROR(VLOOKUP(G342,sections!$I$1:$L$12,2,FALSE),"")</f>
        <v/>
      </c>
      <c r="H343" s="26">
        <v>-1</v>
      </c>
    </row>
    <row r="344" spans="1:8" ht="12.75" customHeight="1" x14ac:dyDescent="0.4">
      <c r="C344" s="37" t="str">
        <f>IFERROR(VLOOKUP(C342,sections!$I$1:$L$12,4,FALSE),"")</f>
        <v/>
      </c>
      <c r="D344" s="29"/>
      <c r="E344" s="22" t="str">
        <f>IFERROR(VLOOKUP(E338,sections!$I$1:$L$12,4,FALSE),"")</f>
        <v/>
      </c>
      <c r="F344" s="29" t="str">
        <f>IFERROR(VLOOKUP(F340,sections!$I$1:$L$12,4,FALSE),"")</f>
        <v/>
      </c>
      <c r="G344" s="30"/>
      <c r="H344" s="31"/>
    </row>
    <row r="345" spans="1:8" ht="12.75" customHeight="1" x14ac:dyDescent="0.6">
      <c r="C345" s="38" t="str">
        <f>IFERROR(VLOOKUP(C344,sections!$I$1:$L$12,2,FALSE),"")</f>
        <v/>
      </c>
      <c r="D345" s="33" t="str">
        <f>IFERROR(VLOOKUP(D344,sections!$I$1:$L$12,2,FALSE),"")</f>
        <v/>
      </c>
      <c r="E345" s="25" t="str">
        <f>IFERROR(VLOOKUP(E344,sections!$I$1:$L$12,2,FALSE),"")</f>
        <v/>
      </c>
      <c r="F345" s="33" t="str">
        <f>IFERROR(VLOOKUP(F344,sections!$I$1:$L$12,2,FALSE),"")</f>
        <v/>
      </c>
      <c r="G345" s="34" t="str">
        <f>IFERROR(VLOOKUP(G344,sections!$I$1:$L$12,2,FALSE),"")</f>
        <v/>
      </c>
      <c r="H345" s="26">
        <f>IF(SUM(C345:G345)&gt;0,SUM(C345:G345)/0.8,0.1)</f>
        <v>0.1</v>
      </c>
    </row>
    <row r="346" spans="1:8" ht="12.75" customHeight="1" x14ac:dyDescent="0.4">
      <c r="C346" s="29" t="str">
        <f>IFERROR(VLOOKUP(C340,sections!$I$1:$L$12,4,FALSE),"")</f>
        <v/>
      </c>
      <c r="D346" s="22" t="str">
        <f>IFERROR(VLOOKUP(D338,sections!$I$1:$L$12,4,FALSE),"")</f>
        <v/>
      </c>
      <c r="E346" s="37" t="str">
        <f>IFERROR(VLOOKUP(E342,sections!$I$1:$L$12,4,FALSE),"")</f>
        <v/>
      </c>
      <c r="F346" s="30"/>
      <c r="G346" s="30" t="str">
        <f>IFERROR(VLOOKUP(G344,sections!$I$1:$L$12,4,FALSE),"")</f>
        <v/>
      </c>
      <c r="H346" s="31"/>
    </row>
    <row r="347" spans="1:8" ht="12.75" customHeight="1" x14ac:dyDescent="0.6">
      <c r="C347" s="33" t="str">
        <f>IFERROR(VLOOKUP(C346,sections!$I$1:$L$12,2,FALSE),"")</f>
        <v/>
      </c>
      <c r="D347" s="25" t="str">
        <f>IFERROR(VLOOKUP(D346,sections!$I$1:$L$12,2,FALSE),"")</f>
        <v/>
      </c>
      <c r="E347" s="38" t="str">
        <f>IFERROR(VLOOKUP(E346,sections!$I$1:$L$12,2,FALSE),"")</f>
        <v/>
      </c>
      <c r="F347" s="34" t="str">
        <f>IFERROR(VLOOKUP(F346,sections!$I$1:$L$12,2,FALSE),"")</f>
        <v/>
      </c>
      <c r="G347" s="34" t="str">
        <f>IFERROR(VLOOKUP(G346,sections!$I$1:$L$12,2,FALSE),"")</f>
        <v/>
      </c>
      <c r="H347" s="26">
        <f>IF(SUM(C347:G347)&gt;0,SUM(C347:G347)/0.8,0.1)</f>
        <v>0.1</v>
      </c>
    </row>
    <row r="348" spans="1:8" ht="12.75" customHeight="1" x14ac:dyDescent="0.4">
      <c r="C348" s="22" t="str">
        <f>IFERROR(VLOOKUP(C338,sections!$I$1:$L$12,4,FALSE),"")</f>
        <v/>
      </c>
      <c r="D348" s="29" t="str">
        <f>IFERROR(VLOOKUP(D344,sections!$I$1:$L$12,4,FALSE),"")</f>
        <v/>
      </c>
      <c r="E348" s="30" t="str">
        <f>IFERROR(VLOOKUP(E340,sections!$I$1:$L$12,4,FALSE),"")</f>
        <v/>
      </c>
      <c r="F348" s="30" t="str">
        <f>IFERROR(VLOOKUP(F346,sections!$I$1:$L$12,4,FALSE),"")</f>
        <v/>
      </c>
      <c r="G348" s="37" t="str">
        <f>IFERROR(VLOOKUP(G342,sections!$I$1:$L$12,4,FALSE),"")</f>
        <v/>
      </c>
      <c r="H348" s="31"/>
    </row>
    <row r="349" spans="1:8" ht="12.75" customHeight="1" x14ac:dyDescent="0.6">
      <c r="C349" s="25" t="str">
        <f>IFERROR(VLOOKUP(C348,sections!$I$1:$L$12,2,FALSE),"")</f>
        <v/>
      </c>
      <c r="D349" s="33" t="str">
        <f>IFERROR(VLOOKUP(D348,sections!$I$1:$L$12,2,FALSE),"")</f>
        <v/>
      </c>
      <c r="E349" s="34" t="str">
        <f>IFERROR(VLOOKUP(E348,sections!$I$1:$L$12,2,FALSE),"")</f>
        <v/>
      </c>
      <c r="F349" s="34" t="str">
        <f>IFERROR(VLOOKUP(F348,sections!$I$1:$L$12,2,FALSE),"")</f>
        <v/>
      </c>
      <c r="G349" s="38" t="str">
        <f>IFERROR(VLOOKUP(G348,sections!$I$1:$L$12,2,FALSE),"")</f>
        <v/>
      </c>
      <c r="H349" s="26">
        <f>IF(SUM(C349:G349)&gt;0,SUM(C349:G349)/0.8,0.1)</f>
        <v>0.1</v>
      </c>
    </row>
    <row r="350" spans="1:8" ht="12.75" customHeight="1" x14ac:dyDescent="0.35"/>
    <row r="351" spans="1:8" ht="12.75" customHeight="1" x14ac:dyDescent="0.35"/>
    <row r="352" spans="1:8" ht="12.75" customHeight="1" x14ac:dyDescent="0.5">
      <c r="A352" s="36" t="s">
        <v>456</v>
      </c>
      <c r="C352" s="22"/>
      <c r="D352" s="22"/>
      <c r="E352" s="22"/>
      <c r="F352" s="22"/>
      <c r="G352" s="37"/>
      <c r="H352" s="32"/>
    </row>
    <row r="353" spans="3:8" ht="12.75" customHeight="1" x14ac:dyDescent="0.6">
      <c r="C353" s="25" t="str">
        <f>IFERROR(VLOOKUP(C352,sections!$I$1:$L$12,2,FALSE),"")</f>
        <v/>
      </c>
      <c r="D353" s="25" t="str">
        <f>IFERROR(VLOOKUP(D352,sections!$I$1:$L$12,2,FALSE),"")</f>
        <v/>
      </c>
      <c r="E353" s="25" t="str">
        <f>IFERROR(VLOOKUP(E352,sections!$I$1:$L$12,2,FALSE),"")</f>
        <v/>
      </c>
      <c r="F353" s="25" t="str">
        <f>IFERROR(VLOOKUP(F352,sections!$I$1:$L$12,2,FALSE),"")</f>
        <v/>
      </c>
      <c r="G353" s="38" t="str">
        <f>IFERROR(VLOOKUP(G352,sections!$I$1:$L$12,2,FALSE),"")</f>
        <v/>
      </c>
      <c r="H353" s="33">
        <f>IF(SUM(C353:G353)&gt;0,SUM(C353:G353)/0.8,0.1)</f>
        <v>0.1</v>
      </c>
    </row>
    <row r="354" spans="3:8" ht="12.75" customHeight="1" x14ac:dyDescent="0.4">
      <c r="C354" s="37"/>
      <c r="D354" s="37"/>
      <c r="E354" s="37"/>
      <c r="F354" s="37"/>
      <c r="G354" s="37" t="str">
        <f>IFERROR(VLOOKUP(G352,sections!$I$1:$L$12,4,FALSE),"")</f>
        <v/>
      </c>
      <c r="H354" s="39"/>
    </row>
    <row r="355" spans="3:8" ht="12.75" customHeight="1" x14ac:dyDescent="0.6">
      <c r="C355" s="38" t="str">
        <f>IFERROR(VLOOKUP(C354,sections!$I$1:$L$12,2,FALSE),"")</f>
        <v/>
      </c>
      <c r="D355" s="38" t="str">
        <f>IFERROR(VLOOKUP(D354,sections!$I$1:$L$12,2,FALSE),"")</f>
        <v/>
      </c>
      <c r="E355" s="38" t="str">
        <f>IFERROR(VLOOKUP(E354,sections!$I$1:$L$12,2,FALSE),"")</f>
        <v/>
      </c>
      <c r="F355" s="38" t="str">
        <f>IFERROR(VLOOKUP(F354,sections!$I$1:$L$12,2,FALSE),"")</f>
        <v/>
      </c>
      <c r="G355" s="38" t="str">
        <f>IFERROR(VLOOKUP(G354,sections!$I$1:$L$12,2,FALSE),"")</f>
        <v/>
      </c>
      <c r="H355" s="26">
        <v>-1</v>
      </c>
    </row>
    <row r="356" spans="3:8" ht="12.75" customHeight="1" x14ac:dyDescent="0.4">
      <c r="C356" s="30"/>
      <c r="D356" s="37" t="str">
        <f>IFERROR(VLOOKUP(D354,sections!$I$1:$L$12,4,FALSE),"")</f>
        <v/>
      </c>
      <c r="E356" s="29"/>
      <c r="F356" s="22" t="str">
        <f>IFERROR(VLOOKUP(F352,sections!$I$1:$L$12,4,FALSE),"")</f>
        <v/>
      </c>
      <c r="G356" s="29"/>
      <c r="H356" s="31"/>
    </row>
    <row r="357" spans="3:8" ht="12.75" customHeight="1" x14ac:dyDescent="0.6">
      <c r="C357" s="34" t="str">
        <f>IFERROR(VLOOKUP(C356,sections!$I$1:$L$12,2,FALSE),"")</f>
        <v/>
      </c>
      <c r="D357" s="38" t="str">
        <f>IFERROR(VLOOKUP(D356,sections!$I$1:$L$12,2,FALSE),"")</f>
        <v/>
      </c>
      <c r="E357" s="33" t="str">
        <f>IFERROR(VLOOKUP(E356,sections!$I$1:$L$12,2,FALSE),"")</f>
        <v/>
      </c>
      <c r="F357" s="25" t="str">
        <f>IFERROR(VLOOKUP(F356,sections!$I$1:$L$12,2,FALSE),"")</f>
        <v/>
      </c>
      <c r="G357" s="33" t="str">
        <f>IFERROR(VLOOKUP(G356,sections!$I$1:$L$12,2,FALSE),"")</f>
        <v/>
      </c>
      <c r="H357" s="26">
        <f>IF(SUM(C357:G357)&gt;0,SUM(C357:G357)/0.8,0.1)</f>
        <v>0.1</v>
      </c>
    </row>
    <row r="358" spans="3:8" ht="12.75" customHeight="1" x14ac:dyDescent="0.4">
      <c r="C358" s="30" t="str">
        <f>IFERROR(VLOOKUP(C356,sections!$I$1:$L$12,4,FALSE),"")</f>
        <v/>
      </c>
      <c r="D358" s="29"/>
      <c r="E358" s="22" t="str">
        <f>IFERROR(VLOOKUP(E352,sections!$I$1:$L$12,4,FALSE),"")</f>
        <v/>
      </c>
      <c r="F358" s="37" t="str">
        <f>IFERROR(VLOOKUP(F354,sections!$I$1:$L$12,4,FALSE),"")</f>
        <v/>
      </c>
      <c r="G358" s="30"/>
      <c r="H358" s="31"/>
    </row>
    <row r="359" spans="3:8" ht="12.75" customHeight="1" x14ac:dyDescent="0.6">
      <c r="C359" s="34" t="str">
        <f>IFERROR(VLOOKUP(C358,sections!$I$1:$L$12,2,FALSE),"")</f>
        <v/>
      </c>
      <c r="D359" s="33" t="str">
        <f>IFERROR(VLOOKUP(D358,sections!$I$1:$L$12,2,FALSE),"")</f>
        <v/>
      </c>
      <c r="E359" s="25" t="str">
        <f>IFERROR(VLOOKUP(E358,sections!$I$1:$L$12,2,FALSE),"")</f>
        <v/>
      </c>
      <c r="F359" s="38" t="str">
        <f>IFERROR(VLOOKUP(F358,sections!$I$1:$L$12,2,FALSE),"")</f>
        <v/>
      </c>
      <c r="G359" s="34" t="str">
        <f>IFERROR(VLOOKUP(G358,sections!$I$1:$L$12,2,FALSE),"")</f>
        <v/>
      </c>
      <c r="H359" s="26">
        <f>IF(SUM(C359:G359)&gt;0,SUM(C359:G359)/0.8,0.1)</f>
        <v>0.1</v>
      </c>
    </row>
    <row r="360" spans="3:8" ht="12.75" customHeight="1" x14ac:dyDescent="0.4">
      <c r="C360" s="37" t="str">
        <f>IFERROR(VLOOKUP(C354,sections!$I$1:$L$12,4,FALSE),"")</f>
        <v/>
      </c>
      <c r="D360" s="22" t="str">
        <f>IFERROR(VLOOKUP(D352,sections!$I$1:$L$12,4,FALSE),"")</f>
        <v/>
      </c>
      <c r="E360" s="29" t="str">
        <f>IFERROR(VLOOKUP(E356,sections!$I$1:$L$12,4,FALSE),"")</f>
        <v/>
      </c>
      <c r="F360" s="30"/>
      <c r="G360" s="30" t="str">
        <f>IFERROR(VLOOKUP(G358,sections!$I$1:$L$12,4,FALSE),"")</f>
        <v/>
      </c>
      <c r="H360" s="31"/>
    </row>
    <row r="361" spans="3:8" ht="12.75" customHeight="1" x14ac:dyDescent="0.6">
      <c r="C361" s="38" t="str">
        <f>IFERROR(VLOOKUP(C360,sections!$I$1:$L$12,2,FALSE),"")</f>
        <v/>
      </c>
      <c r="D361" s="25" t="str">
        <f>IFERROR(VLOOKUP(D360,sections!$I$1:$L$12,2,FALSE),"")</f>
        <v/>
      </c>
      <c r="E361" s="33" t="str">
        <f>IFERROR(VLOOKUP(E360,sections!$I$1:$L$12,2,FALSE),"")</f>
        <v/>
      </c>
      <c r="F361" s="34" t="str">
        <f>IFERROR(VLOOKUP(F360,sections!$I$1:$L$12,2,FALSE),"")</f>
        <v/>
      </c>
      <c r="G361" s="34" t="str">
        <f>IFERROR(VLOOKUP(G360,sections!$I$1:$L$12,2,FALSE),"")</f>
        <v/>
      </c>
      <c r="H361" s="26">
        <f>IF(SUM(C361:G361)&gt;0,SUM(C361:G361)/0.8,0.1)</f>
        <v>0.1</v>
      </c>
    </row>
    <row r="362" spans="3:8" ht="12.75" customHeight="1" x14ac:dyDescent="0.4">
      <c r="C362" s="22" t="str">
        <f>IFERROR(VLOOKUP(C352,sections!$I$1:$L$12,4,FALSE),"")</f>
        <v/>
      </c>
      <c r="D362" s="29" t="str">
        <f>IFERROR(VLOOKUP(D358,sections!$I$1:$L$12,4,FALSE),"")</f>
        <v/>
      </c>
      <c r="E362" s="37" t="str">
        <f>IFERROR(VLOOKUP(E354,sections!$I$1:$L$12,4,FALSE),"")</f>
        <v/>
      </c>
      <c r="F362" s="30" t="str">
        <f>IFERROR(VLOOKUP(F360,sections!$I$1:$L$12,4,FALSE),"")</f>
        <v/>
      </c>
      <c r="G362" s="29" t="str">
        <f>IFERROR(VLOOKUP(G356,sections!$I$1:$L$12,4,FALSE),"")</f>
        <v/>
      </c>
      <c r="H362" s="31"/>
    </row>
    <row r="363" spans="3:8" ht="12.75" customHeight="1" x14ac:dyDescent="0.6">
      <c r="C363" s="25" t="str">
        <f>IFERROR(VLOOKUP(C362,sections!$I$1:$L$12,2,FALSE),"")</f>
        <v/>
      </c>
      <c r="D363" s="33" t="str">
        <f>IFERROR(VLOOKUP(D362,sections!$I$1:$L$12,2,FALSE),"")</f>
        <v/>
      </c>
      <c r="E363" s="38" t="str">
        <f>IFERROR(VLOOKUP(E362,sections!$I$1:$L$12,2,FALSE),"")</f>
        <v/>
      </c>
      <c r="F363" s="34" t="str">
        <f>IFERROR(VLOOKUP(F362,sections!$I$1:$L$12,2,FALSE),"")</f>
        <v/>
      </c>
      <c r="G363" s="33" t="str">
        <f>IFERROR(VLOOKUP(G362,sections!$I$1:$L$12,2,FALSE),"")</f>
        <v/>
      </c>
      <c r="H363" s="26">
        <f>IF(SUM(C363:G363)&gt;0,SUM(C363:G363)/0.8,0.1)</f>
        <v>0.1</v>
      </c>
    </row>
    <row r="364" spans="3:8" ht="12.75" customHeight="1" x14ac:dyDescent="0.35"/>
    <row r="365" spans="3:8" ht="12.75" customHeight="1" x14ac:dyDescent="0.35"/>
    <row r="366" spans="3:8" ht="12.75" customHeight="1" x14ac:dyDescent="0.35"/>
    <row r="367" spans="3:8" ht="12.75" customHeight="1" x14ac:dyDescent="0.35"/>
    <row r="368" spans="3:8" ht="12.75" customHeight="1" x14ac:dyDescent="0.35"/>
    <row r="369" ht="12.75" customHeight="1" x14ac:dyDescent="0.35"/>
    <row r="370" ht="12.75" customHeight="1" x14ac:dyDescent="0.35"/>
    <row r="371" ht="12.75" customHeight="1" x14ac:dyDescent="0.35"/>
    <row r="372" ht="12.75" customHeight="1" x14ac:dyDescent="0.35"/>
    <row r="373" ht="12.75" customHeight="1" x14ac:dyDescent="0.35"/>
    <row r="374" ht="12.75" customHeight="1" x14ac:dyDescent="0.35"/>
    <row r="375" ht="12.75" customHeight="1" x14ac:dyDescent="0.35"/>
    <row r="376" ht="12.75" customHeight="1" x14ac:dyDescent="0.35"/>
    <row r="377" ht="12.75" customHeight="1" x14ac:dyDescent="0.35"/>
    <row r="378" ht="12.75" customHeight="1" x14ac:dyDescent="0.35"/>
    <row r="379" ht="12.75" customHeight="1" x14ac:dyDescent="0.35"/>
    <row r="380" ht="12.75" customHeight="1" x14ac:dyDescent="0.35"/>
    <row r="381" ht="12.75" customHeight="1" x14ac:dyDescent="0.35"/>
    <row r="382" ht="12.75" customHeight="1" x14ac:dyDescent="0.35"/>
    <row r="383" ht="12.75" customHeight="1" x14ac:dyDescent="0.35"/>
    <row r="384" ht="12.75" customHeight="1" x14ac:dyDescent="0.35"/>
    <row r="385" ht="12.75" customHeight="1" x14ac:dyDescent="0.35"/>
    <row r="386" ht="12.75" customHeight="1" x14ac:dyDescent="0.35"/>
    <row r="387" ht="12.75" customHeight="1" x14ac:dyDescent="0.35"/>
    <row r="388" ht="12.75" customHeight="1" x14ac:dyDescent="0.35"/>
    <row r="389" ht="12.75" customHeight="1" x14ac:dyDescent="0.35"/>
    <row r="390" ht="12.75" customHeight="1" x14ac:dyDescent="0.35"/>
    <row r="391" ht="12.75" customHeight="1" x14ac:dyDescent="0.35"/>
    <row r="392" ht="12.75" customHeight="1" x14ac:dyDescent="0.35"/>
    <row r="393" ht="12.75" customHeight="1" x14ac:dyDescent="0.35"/>
    <row r="394" ht="12.75" customHeight="1" x14ac:dyDescent="0.35"/>
    <row r="395" ht="12.75" customHeight="1" x14ac:dyDescent="0.35"/>
    <row r="396" ht="12.75" customHeight="1" x14ac:dyDescent="0.35"/>
    <row r="397" ht="12.75" customHeight="1" x14ac:dyDescent="0.35"/>
    <row r="398" ht="12.75" customHeight="1" x14ac:dyDescent="0.35"/>
    <row r="399" ht="12.75" customHeight="1" x14ac:dyDescent="0.35"/>
    <row r="400" ht="12.75" customHeight="1" x14ac:dyDescent="0.35"/>
    <row r="401" ht="12.75" customHeight="1" x14ac:dyDescent="0.35"/>
    <row r="402" ht="12.75" customHeight="1" x14ac:dyDescent="0.35"/>
    <row r="403" ht="12.75" customHeight="1" x14ac:dyDescent="0.35"/>
    <row r="404" ht="12.75" customHeight="1" x14ac:dyDescent="0.35"/>
    <row r="405" ht="12.75" customHeight="1" x14ac:dyDescent="0.35"/>
    <row r="406" ht="12.75" customHeight="1" x14ac:dyDescent="0.35"/>
    <row r="407" ht="12.75" customHeight="1" x14ac:dyDescent="0.35"/>
    <row r="408" ht="12.75" customHeight="1" x14ac:dyDescent="0.35"/>
    <row r="409" ht="12.75" customHeight="1" x14ac:dyDescent="0.35"/>
    <row r="410" ht="12.75" customHeight="1" x14ac:dyDescent="0.35"/>
    <row r="411" ht="12.75" customHeight="1" x14ac:dyDescent="0.35"/>
    <row r="412" ht="12.75" customHeight="1" x14ac:dyDescent="0.35"/>
    <row r="413" ht="12.75" customHeight="1" x14ac:dyDescent="0.35"/>
    <row r="414" ht="12.75" customHeight="1" x14ac:dyDescent="0.35"/>
    <row r="415" ht="12.75" customHeight="1" x14ac:dyDescent="0.35"/>
    <row r="416" ht="12.75" customHeight="1" x14ac:dyDescent="0.35"/>
    <row r="417" ht="12.75" customHeight="1" x14ac:dyDescent="0.35"/>
    <row r="418" ht="12.75" customHeight="1" x14ac:dyDescent="0.35"/>
    <row r="419" ht="12.75" customHeight="1" x14ac:dyDescent="0.35"/>
    <row r="420" ht="12.75" customHeight="1" x14ac:dyDescent="0.35"/>
    <row r="421" ht="12.75" customHeight="1" x14ac:dyDescent="0.35"/>
    <row r="422" ht="12.75" customHeight="1" x14ac:dyDescent="0.35"/>
    <row r="423" ht="12.75" customHeight="1" x14ac:dyDescent="0.35"/>
    <row r="424" ht="12.75" customHeight="1" x14ac:dyDescent="0.35"/>
    <row r="425" ht="12.75" customHeight="1" x14ac:dyDescent="0.35"/>
    <row r="426" ht="12.75" customHeight="1" x14ac:dyDescent="0.35"/>
    <row r="427" ht="12.75" customHeight="1" x14ac:dyDescent="0.35"/>
    <row r="428" ht="12.75" customHeight="1" x14ac:dyDescent="0.35"/>
    <row r="429" ht="12.75" customHeight="1" x14ac:dyDescent="0.35"/>
    <row r="430" ht="12.75" customHeight="1" x14ac:dyDescent="0.35"/>
    <row r="431" ht="12.75" customHeight="1" x14ac:dyDescent="0.35"/>
    <row r="432" ht="12.75" customHeight="1" x14ac:dyDescent="0.35"/>
    <row r="433" ht="12.75" customHeight="1" x14ac:dyDescent="0.35"/>
    <row r="434" ht="12.75" customHeight="1" x14ac:dyDescent="0.35"/>
    <row r="435" ht="12.75" customHeight="1" x14ac:dyDescent="0.35"/>
    <row r="436" ht="12.75" customHeight="1" x14ac:dyDescent="0.35"/>
    <row r="437" ht="12.75" customHeight="1" x14ac:dyDescent="0.35"/>
    <row r="438" ht="12.75" customHeight="1" x14ac:dyDescent="0.35"/>
    <row r="439" ht="12.75" customHeight="1" x14ac:dyDescent="0.35"/>
    <row r="440" ht="12.75" customHeight="1" x14ac:dyDescent="0.35"/>
    <row r="441" ht="12.75" customHeight="1" x14ac:dyDescent="0.35"/>
    <row r="442" ht="12.75" customHeight="1" x14ac:dyDescent="0.35"/>
    <row r="443" ht="12.75" customHeight="1" x14ac:dyDescent="0.35"/>
    <row r="444" ht="12.75" customHeight="1" x14ac:dyDescent="0.35"/>
    <row r="445" ht="12.75" customHeight="1" x14ac:dyDescent="0.35"/>
    <row r="446" ht="12.75" customHeight="1" x14ac:dyDescent="0.35"/>
    <row r="447" ht="12.75" customHeight="1" x14ac:dyDescent="0.35"/>
    <row r="448" ht="12.75" customHeight="1" x14ac:dyDescent="0.35"/>
    <row r="449" ht="12.75" customHeight="1" x14ac:dyDescent="0.35"/>
    <row r="450" ht="12.75" customHeight="1" x14ac:dyDescent="0.35"/>
    <row r="451" ht="12.75" customHeight="1" x14ac:dyDescent="0.35"/>
    <row r="452" ht="12.75" customHeight="1" x14ac:dyDescent="0.35"/>
    <row r="453" ht="12.75" customHeight="1" x14ac:dyDescent="0.35"/>
    <row r="454" ht="12.75" customHeight="1" x14ac:dyDescent="0.35"/>
    <row r="455" ht="12.75" customHeight="1" x14ac:dyDescent="0.35"/>
    <row r="456" ht="12.75" customHeight="1" x14ac:dyDescent="0.35"/>
    <row r="457" ht="12.75" customHeight="1" x14ac:dyDescent="0.35"/>
    <row r="458" ht="12.75" customHeight="1" x14ac:dyDescent="0.35"/>
    <row r="459" ht="12.75" customHeight="1" x14ac:dyDescent="0.35"/>
    <row r="460" ht="12.75" customHeight="1" x14ac:dyDescent="0.35"/>
    <row r="461" ht="12.75" customHeight="1" x14ac:dyDescent="0.35"/>
    <row r="462" ht="12.75" customHeight="1" x14ac:dyDescent="0.35"/>
    <row r="463" ht="12.75" customHeight="1" x14ac:dyDescent="0.35"/>
    <row r="464" ht="12.75" customHeight="1" x14ac:dyDescent="0.35"/>
    <row r="465" ht="12.75" customHeight="1" x14ac:dyDescent="0.35"/>
    <row r="466" ht="12.75" customHeight="1" x14ac:dyDescent="0.35"/>
    <row r="467" ht="12.75" customHeight="1" x14ac:dyDescent="0.35"/>
    <row r="468" ht="12.75" customHeight="1" x14ac:dyDescent="0.35"/>
    <row r="469" ht="12.75" customHeight="1" x14ac:dyDescent="0.35"/>
    <row r="470" ht="12.75" customHeight="1" x14ac:dyDescent="0.35"/>
    <row r="471" ht="12.75" customHeight="1" x14ac:dyDescent="0.35"/>
    <row r="472" ht="12.75" customHeight="1" x14ac:dyDescent="0.35"/>
    <row r="473" ht="12.75" customHeight="1" x14ac:dyDescent="0.35"/>
    <row r="474" ht="12.75" customHeight="1" x14ac:dyDescent="0.35"/>
    <row r="475" ht="12.75" customHeight="1" x14ac:dyDescent="0.35"/>
    <row r="476" ht="12.75" customHeight="1" x14ac:dyDescent="0.35"/>
    <row r="477" ht="12.75" customHeight="1" x14ac:dyDescent="0.35"/>
    <row r="478" ht="12.75" customHeight="1" x14ac:dyDescent="0.35"/>
    <row r="479" ht="12.75" customHeight="1" x14ac:dyDescent="0.35"/>
    <row r="480" ht="12.75" customHeight="1" x14ac:dyDescent="0.35"/>
    <row r="481" ht="12.75" customHeight="1" x14ac:dyDescent="0.35"/>
    <row r="482" ht="12.75" customHeight="1" x14ac:dyDescent="0.35"/>
    <row r="483" ht="12.75" customHeight="1" x14ac:dyDescent="0.35"/>
    <row r="484" ht="12.75" customHeight="1" x14ac:dyDescent="0.35"/>
    <row r="485" ht="12.75" customHeight="1" x14ac:dyDescent="0.35"/>
    <row r="486" ht="12.75" customHeight="1" x14ac:dyDescent="0.35"/>
    <row r="487" ht="12.75" customHeight="1" x14ac:dyDescent="0.35"/>
    <row r="488" ht="12.75" customHeight="1" x14ac:dyDescent="0.35"/>
    <row r="489" ht="12.75" customHeight="1" x14ac:dyDescent="0.35"/>
    <row r="490" ht="12.75" customHeight="1" x14ac:dyDescent="0.35"/>
    <row r="491" ht="12.75" customHeight="1" x14ac:dyDescent="0.35"/>
    <row r="492" ht="12.75" customHeight="1" x14ac:dyDescent="0.35"/>
    <row r="493" ht="12.75" customHeight="1" x14ac:dyDescent="0.35"/>
    <row r="494" ht="12.75" customHeight="1" x14ac:dyDescent="0.35"/>
    <row r="495" ht="12.75" customHeight="1" x14ac:dyDescent="0.35"/>
    <row r="496" ht="12.75" customHeight="1" x14ac:dyDescent="0.35"/>
    <row r="497" ht="12.75" customHeight="1" x14ac:dyDescent="0.35"/>
    <row r="498" ht="12.75" customHeight="1" x14ac:dyDescent="0.35"/>
    <row r="499" ht="12.75" customHeight="1" x14ac:dyDescent="0.35"/>
    <row r="500" ht="12.75" customHeight="1" x14ac:dyDescent="0.35"/>
    <row r="501" ht="12.75" customHeight="1" x14ac:dyDescent="0.35"/>
    <row r="502" ht="12.75" customHeight="1" x14ac:dyDescent="0.35"/>
    <row r="503" ht="12.75" customHeight="1" x14ac:dyDescent="0.35"/>
    <row r="504" ht="12.75" customHeight="1" x14ac:dyDescent="0.35"/>
    <row r="505" ht="12.75" customHeight="1" x14ac:dyDescent="0.35"/>
    <row r="506" ht="12.75" customHeight="1" x14ac:dyDescent="0.35"/>
    <row r="507" ht="12.75" customHeight="1" x14ac:dyDescent="0.35"/>
    <row r="508" ht="12.75" customHeight="1" x14ac:dyDescent="0.35"/>
    <row r="509" ht="12.75" customHeight="1" x14ac:dyDescent="0.35"/>
    <row r="510" ht="12.75" customHeight="1" x14ac:dyDescent="0.35"/>
    <row r="511" ht="12.75" customHeight="1" x14ac:dyDescent="0.35"/>
    <row r="512" ht="12.75" customHeight="1" x14ac:dyDescent="0.35"/>
    <row r="513" ht="12.75" customHeight="1" x14ac:dyDescent="0.35"/>
    <row r="514" ht="12.75" customHeight="1" x14ac:dyDescent="0.35"/>
    <row r="515" ht="12.75" customHeight="1" x14ac:dyDescent="0.35"/>
    <row r="516" ht="12.75" customHeight="1" x14ac:dyDescent="0.35"/>
    <row r="517" ht="12.75" customHeight="1" x14ac:dyDescent="0.35"/>
    <row r="518" ht="12.75" customHeight="1" x14ac:dyDescent="0.35"/>
    <row r="519" ht="12.75" customHeight="1" x14ac:dyDescent="0.35"/>
    <row r="520" ht="12.75" customHeight="1" x14ac:dyDescent="0.35"/>
    <row r="521" ht="12.75" customHeight="1" x14ac:dyDescent="0.35"/>
    <row r="522" ht="12.75" customHeight="1" x14ac:dyDescent="0.35"/>
    <row r="523" ht="12.75" customHeight="1" x14ac:dyDescent="0.35"/>
    <row r="524" ht="12.75" customHeight="1" x14ac:dyDescent="0.35"/>
    <row r="525" ht="12.75" customHeight="1" x14ac:dyDescent="0.35"/>
    <row r="526" ht="12.75" customHeight="1" x14ac:dyDescent="0.35"/>
    <row r="527" ht="12.75" customHeight="1" x14ac:dyDescent="0.35"/>
    <row r="528" ht="12.75" customHeight="1" x14ac:dyDescent="0.35"/>
    <row r="529" ht="12.75" customHeight="1" x14ac:dyDescent="0.35"/>
    <row r="530" ht="12.75" customHeight="1" x14ac:dyDescent="0.35"/>
    <row r="531" ht="12.75" customHeight="1" x14ac:dyDescent="0.35"/>
    <row r="532" ht="12.75" customHeight="1" x14ac:dyDescent="0.35"/>
    <row r="533" ht="12.75" customHeight="1" x14ac:dyDescent="0.35"/>
    <row r="534" ht="12.75" customHeight="1" x14ac:dyDescent="0.35"/>
    <row r="535" ht="12.75" customHeight="1" x14ac:dyDescent="0.35"/>
    <row r="536" ht="12.75" customHeight="1" x14ac:dyDescent="0.35"/>
    <row r="537" ht="12.75" customHeight="1" x14ac:dyDescent="0.35"/>
    <row r="538" ht="12.75" customHeight="1" x14ac:dyDescent="0.35"/>
    <row r="539" ht="12.75" customHeight="1" x14ac:dyDescent="0.35"/>
    <row r="540" ht="12.75" customHeight="1" x14ac:dyDescent="0.35"/>
    <row r="541" ht="12.75" customHeight="1" x14ac:dyDescent="0.35"/>
    <row r="542" ht="12.75" customHeight="1" x14ac:dyDescent="0.35"/>
    <row r="543" ht="12.75" customHeight="1" x14ac:dyDescent="0.35"/>
    <row r="544" ht="12.75" customHeight="1" x14ac:dyDescent="0.35"/>
    <row r="545" ht="12.75" customHeight="1" x14ac:dyDescent="0.35"/>
    <row r="546" ht="12.75" customHeight="1" x14ac:dyDescent="0.35"/>
    <row r="547" ht="12.75" customHeight="1" x14ac:dyDescent="0.35"/>
    <row r="548" ht="12.75" customHeight="1" x14ac:dyDescent="0.35"/>
    <row r="549" ht="12.75" customHeight="1" x14ac:dyDescent="0.35"/>
    <row r="550" ht="12.75" customHeight="1" x14ac:dyDescent="0.35"/>
    <row r="551" ht="12.75" customHeight="1" x14ac:dyDescent="0.35"/>
    <row r="552" ht="12.75" customHeight="1" x14ac:dyDescent="0.35"/>
    <row r="553" ht="12.75" customHeight="1" x14ac:dyDescent="0.35"/>
    <row r="554" ht="12.75" customHeight="1" x14ac:dyDescent="0.35"/>
    <row r="555" ht="12.75" customHeight="1" x14ac:dyDescent="0.35"/>
    <row r="556" ht="12.75" customHeight="1" x14ac:dyDescent="0.35"/>
    <row r="557" ht="12.75" customHeight="1" x14ac:dyDescent="0.35"/>
    <row r="558" ht="12.75" customHeight="1" x14ac:dyDescent="0.35"/>
    <row r="559" ht="12.75" customHeight="1" x14ac:dyDescent="0.35"/>
    <row r="560" ht="12.75" customHeight="1" x14ac:dyDescent="0.35"/>
    <row r="561" ht="12.75" customHeight="1" x14ac:dyDescent="0.35"/>
    <row r="562" ht="12.75" customHeight="1" x14ac:dyDescent="0.35"/>
    <row r="563" ht="12.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253">
    <mergeCell ref="B264:B265"/>
    <mergeCell ref="B268:B269"/>
    <mergeCell ref="B270:B271"/>
    <mergeCell ref="B272:B273"/>
    <mergeCell ref="B274:B275"/>
    <mergeCell ref="B276:B277"/>
    <mergeCell ref="B260:B261"/>
    <mergeCell ref="A276:A277"/>
    <mergeCell ref="A278:A279"/>
    <mergeCell ref="A282:A283"/>
    <mergeCell ref="A284:A285"/>
    <mergeCell ref="A286:A287"/>
    <mergeCell ref="A288:A289"/>
    <mergeCell ref="A290:A291"/>
    <mergeCell ref="A292:A293"/>
    <mergeCell ref="A260:A261"/>
    <mergeCell ref="A262:A263"/>
    <mergeCell ref="A264:A265"/>
    <mergeCell ref="A268:A269"/>
    <mergeCell ref="A270:A271"/>
    <mergeCell ref="A272:A273"/>
    <mergeCell ref="A274:A275"/>
    <mergeCell ref="B278:B279"/>
    <mergeCell ref="B282:B283"/>
    <mergeCell ref="B284:B285"/>
    <mergeCell ref="B286:B287"/>
    <mergeCell ref="B288:B289"/>
    <mergeCell ref="B290:B291"/>
    <mergeCell ref="B292:B293"/>
    <mergeCell ref="B262:B263"/>
    <mergeCell ref="A248:A249"/>
    <mergeCell ref="A250:A251"/>
    <mergeCell ref="A254:A255"/>
    <mergeCell ref="A256:A257"/>
    <mergeCell ref="A258:A259"/>
    <mergeCell ref="B246:B247"/>
    <mergeCell ref="B248:B249"/>
    <mergeCell ref="B250:B251"/>
    <mergeCell ref="B254:B255"/>
    <mergeCell ref="B256:B257"/>
    <mergeCell ref="B258:B259"/>
    <mergeCell ref="A236:A237"/>
    <mergeCell ref="B236:B237"/>
    <mergeCell ref="A240:A241"/>
    <mergeCell ref="B240:B241"/>
    <mergeCell ref="A242:A243"/>
    <mergeCell ref="B242:B243"/>
    <mergeCell ref="B244:B245"/>
    <mergeCell ref="A244:A245"/>
    <mergeCell ref="A246:A247"/>
    <mergeCell ref="A150:A151"/>
    <mergeCell ref="B150:B151"/>
    <mergeCell ref="B228:B229"/>
    <mergeCell ref="B230:B231"/>
    <mergeCell ref="B212:B213"/>
    <mergeCell ref="B214:B215"/>
    <mergeCell ref="B216:B217"/>
    <mergeCell ref="B218:B219"/>
    <mergeCell ref="B220:B221"/>
    <mergeCell ref="B222:B223"/>
    <mergeCell ref="B226:B227"/>
    <mergeCell ref="A132:A133"/>
    <mergeCell ref="A134:A135"/>
    <mergeCell ref="A136:A137"/>
    <mergeCell ref="A138:A139"/>
    <mergeCell ref="A142:A143"/>
    <mergeCell ref="A144:A145"/>
    <mergeCell ref="A146:A147"/>
    <mergeCell ref="A148:A149"/>
    <mergeCell ref="B148:B149"/>
    <mergeCell ref="A110:A111"/>
    <mergeCell ref="A114:A115"/>
    <mergeCell ref="A116:A117"/>
    <mergeCell ref="A118:A119"/>
    <mergeCell ref="A120:A121"/>
    <mergeCell ref="A122:A123"/>
    <mergeCell ref="A124:A125"/>
    <mergeCell ref="A128:A129"/>
    <mergeCell ref="A130:A131"/>
    <mergeCell ref="B92:B93"/>
    <mergeCell ref="A92:A93"/>
    <mergeCell ref="A94:A95"/>
    <mergeCell ref="A96:A97"/>
    <mergeCell ref="A100:A101"/>
    <mergeCell ref="A102:A103"/>
    <mergeCell ref="A104:A105"/>
    <mergeCell ref="A106:A107"/>
    <mergeCell ref="A108:A109"/>
    <mergeCell ref="A80:A81"/>
    <mergeCell ref="A82:A83"/>
    <mergeCell ref="A86:A87"/>
    <mergeCell ref="A88:A89"/>
    <mergeCell ref="A90:A91"/>
    <mergeCell ref="B78:B79"/>
    <mergeCell ref="B80:B81"/>
    <mergeCell ref="B82:B83"/>
    <mergeCell ref="B86:B87"/>
    <mergeCell ref="B88:B89"/>
    <mergeCell ref="B90:B91"/>
    <mergeCell ref="A68:A69"/>
    <mergeCell ref="B68:B69"/>
    <mergeCell ref="A72:A73"/>
    <mergeCell ref="B72:B73"/>
    <mergeCell ref="A74:A75"/>
    <mergeCell ref="B74:B75"/>
    <mergeCell ref="B76:B77"/>
    <mergeCell ref="A76:A77"/>
    <mergeCell ref="A78:A79"/>
    <mergeCell ref="B144:B145"/>
    <mergeCell ref="B146:B147"/>
    <mergeCell ref="B128:B129"/>
    <mergeCell ref="B130:B131"/>
    <mergeCell ref="B132:B133"/>
    <mergeCell ref="B134:B135"/>
    <mergeCell ref="B136:B137"/>
    <mergeCell ref="B138:B139"/>
    <mergeCell ref="B142:B143"/>
    <mergeCell ref="B106:B107"/>
    <mergeCell ref="B108:B109"/>
    <mergeCell ref="B110:B111"/>
    <mergeCell ref="B114:B115"/>
    <mergeCell ref="B116:B117"/>
    <mergeCell ref="B118:B119"/>
    <mergeCell ref="B120:B121"/>
    <mergeCell ref="B122:B123"/>
    <mergeCell ref="B124:B125"/>
    <mergeCell ref="B40:B41"/>
    <mergeCell ref="A40:A41"/>
    <mergeCell ref="A44:A45"/>
    <mergeCell ref="A46:A47"/>
    <mergeCell ref="A48:A49"/>
    <mergeCell ref="A50:A51"/>
    <mergeCell ref="A52:A53"/>
    <mergeCell ref="A54:A55"/>
    <mergeCell ref="A58:A59"/>
    <mergeCell ref="B24:B25"/>
    <mergeCell ref="A24:A25"/>
    <mergeCell ref="A26:A27"/>
    <mergeCell ref="A30:A31"/>
    <mergeCell ref="A32:A33"/>
    <mergeCell ref="A34:A35"/>
    <mergeCell ref="A36:A37"/>
    <mergeCell ref="A38:A39"/>
    <mergeCell ref="B26:B27"/>
    <mergeCell ref="B30:B31"/>
    <mergeCell ref="B32:B33"/>
    <mergeCell ref="B34:B35"/>
    <mergeCell ref="B36:B37"/>
    <mergeCell ref="B38:B39"/>
    <mergeCell ref="A12:A13"/>
    <mergeCell ref="A16:A17"/>
    <mergeCell ref="A18:A19"/>
    <mergeCell ref="A20:A21"/>
    <mergeCell ref="A22:A23"/>
    <mergeCell ref="B10:B11"/>
    <mergeCell ref="B12:B13"/>
    <mergeCell ref="B16:B17"/>
    <mergeCell ref="B18:B19"/>
    <mergeCell ref="B20:B21"/>
    <mergeCell ref="B22:B23"/>
    <mergeCell ref="A2:A3"/>
    <mergeCell ref="B2:B3"/>
    <mergeCell ref="A4:A5"/>
    <mergeCell ref="B4:B5"/>
    <mergeCell ref="A6:A7"/>
    <mergeCell ref="B6:B7"/>
    <mergeCell ref="B8:B9"/>
    <mergeCell ref="A8:A9"/>
    <mergeCell ref="A10:A11"/>
    <mergeCell ref="A232:A233"/>
    <mergeCell ref="B232:B233"/>
    <mergeCell ref="A234:A235"/>
    <mergeCell ref="B234:B235"/>
    <mergeCell ref="B60:B61"/>
    <mergeCell ref="B62:B63"/>
    <mergeCell ref="B44:B45"/>
    <mergeCell ref="B46:B47"/>
    <mergeCell ref="B48:B49"/>
    <mergeCell ref="B50:B51"/>
    <mergeCell ref="B52:B53"/>
    <mergeCell ref="B54:B55"/>
    <mergeCell ref="B58:B59"/>
    <mergeCell ref="A60:A61"/>
    <mergeCell ref="A62:A63"/>
    <mergeCell ref="A64:A65"/>
    <mergeCell ref="B64:B65"/>
    <mergeCell ref="A66:A67"/>
    <mergeCell ref="B66:B67"/>
    <mergeCell ref="B94:B95"/>
    <mergeCell ref="B96:B97"/>
    <mergeCell ref="B100:B101"/>
    <mergeCell ref="B102:B103"/>
    <mergeCell ref="B104:B105"/>
    <mergeCell ref="A212:A213"/>
    <mergeCell ref="A214:A215"/>
    <mergeCell ref="A216:A217"/>
    <mergeCell ref="A218:A219"/>
    <mergeCell ref="A220:A221"/>
    <mergeCell ref="A222:A223"/>
    <mergeCell ref="A226:A227"/>
    <mergeCell ref="A228:A229"/>
    <mergeCell ref="A230:A231"/>
    <mergeCell ref="A190:A191"/>
    <mergeCell ref="A192:A193"/>
    <mergeCell ref="A194:A195"/>
    <mergeCell ref="A198:A199"/>
    <mergeCell ref="A200:A201"/>
    <mergeCell ref="A202:A203"/>
    <mergeCell ref="A204:A205"/>
    <mergeCell ref="A206:A207"/>
    <mergeCell ref="A208:A209"/>
    <mergeCell ref="B172:B173"/>
    <mergeCell ref="B174:B175"/>
    <mergeCell ref="B176:B177"/>
    <mergeCell ref="A176:A177"/>
    <mergeCell ref="A178:A179"/>
    <mergeCell ref="A180:A181"/>
    <mergeCell ref="A184:A185"/>
    <mergeCell ref="A186:A187"/>
    <mergeCell ref="A188:A189"/>
    <mergeCell ref="B200:B201"/>
    <mergeCell ref="B202:B203"/>
    <mergeCell ref="B204:B205"/>
    <mergeCell ref="B206:B207"/>
    <mergeCell ref="B208:B209"/>
    <mergeCell ref="J297:L303"/>
    <mergeCell ref="A152:A153"/>
    <mergeCell ref="B152:B153"/>
    <mergeCell ref="A156:A157"/>
    <mergeCell ref="B156:B157"/>
    <mergeCell ref="A158:A159"/>
    <mergeCell ref="B158:B159"/>
    <mergeCell ref="B160:B161"/>
    <mergeCell ref="A160:A161"/>
    <mergeCell ref="A162:A163"/>
    <mergeCell ref="A164:A165"/>
    <mergeCell ref="A166:A167"/>
    <mergeCell ref="A170:A171"/>
    <mergeCell ref="A172:A173"/>
    <mergeCell ref="A174:A175"/>
    <mergeCell ref="B162:B163"/>
    <mergeCell ref="B164:B165"/>
    <mergeCell ref="B166:B167"/>
    <mergeCell ref="B170:B171"/>
    <mergeCell ref="B178:B179"/>
    <mergeCell ref="B180:B181"/>
    <mergeCell ref="B184:B185"/>
    <mergeCell ref="B186:B187"/>
    <mergeCell ref="B188:B189"/>
    <mergeCell ref="B190:B191"/>
    <mergeCell ref="B192:B193"/>
    <mergeCell ref="B194:B195"/>
    <mergeCell ref="B198:B199"/>
  </mergeCells>
  <conditionalFormatting sqref="H1:H1000">
    <cfRule type="cellIs" dxfId="2" priority="1" operator="between">
      <formula>-1</formula>
      <formula>1</formula>
    </cfRule>
    <cfRule type="cellIs" dxfId="1" priority="2" operator="between">
      <formula>-1</formula>
      <formula>0.01</formula>
    </cfRule>
  </conditionalFormatting>
  <conditionalFormatting sqref="I1">
    <cfRule type="cellIs" dxfId="0" priority="3" operator="equal">
      <formula>0</formula>
    </cfRule>
  </conditionalFormatting>
  <pageMargins left="0.23622047244094491" right="0.23622047244094491" top="0.74803149606299213" bottom="0.74803149606299213" header="0" footer="0"/>
  <pageSetup paperSize="9" orientation="portrait"/>
  <rowBreaks count="6" manualBreakCount="6">
    <brk id="210" man="1"/>
    <brk id="84" man="1"/>
    <brk id="168" man="1"/>
    <brk id="42" man="1"/>
    <brk id="252" man="1"/>
    <brk id="126" man="1"/>
  </rowBreaks>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00"/>
  <sheetViews>
    <sheetView showGridLines="0" workbookViewId="0"/>
  </sheetViews>
  <sheetFormatPr defaultColWidth="12.59765625" defaultRowHeight="15" customHeight="1" x14ac:dyDescent="0.35"/>
  <cols>
    <col min="1" max="1" width="4.3984375" customWidth="1"/>
    <col min="2" max="2" width="24.46484375" customWidth="1"/>
    <col min="3" max="3" width="7.46484375" customWidth="1"/>
    <col min="4" max="5" width="8.86328125" customWidth="1"/>
    <col min="6" max="6" width="4.3984375" customWidth="1"/>
    <col min="7" max="7" width="24.46484375" customWidth="1"/>
    <col min="8" max="8" width="4.3984375" customWidth="1"/>
    <col min="9" max="13" width="9.1328125" customWidth="1"/>
  </cols>
  <sheetData>
    <row r="1" spans="1:13" ht="12.75" customHeight="1" x14ac:dyDescent="0.35">
      <c r="A1" s="1">
        <v>5</v>
      </c>
      <c r="B1" s="8" t="str">
        <f>VLOOKUP(A1,sections!G$19:H$170,2,FALSE)</f>
        <v>SWA Temple Geayley</v>
      </c>
      <c r="C1" s="8" t="s">
        <v>174</v>
      </c>
      <c r="D1" s="28">
        <f>VLOOKUP(B1,'section play'!$M$3:$N$294,2,FALSE)</f>
        <v>140.34</v>
      </c>
      <c r="E1" s="28">
        <f t="shared" ref="E1:E126" si="0">IFERROR((D1)-(A1*0.0001),"")</f>
        <v>140.33950000000002</v>
      </c>
      <c r="F1" s="10">
        <f t="shared" ref="F1:F126" si="1">RANK(E1,E$1:E$126,0)</f>
        <v>1</v>
      </c>
      <c r="G1" s="28" t="str">
        <f t="shared" ref="G1:G137" si="2">B1</f>
        <v>SWA Temple Geayley</v>
      </c>
      <c r="H1" s="10">
        <f t="shared" ref="H1:H137" si="3">F1</f>
        <v>1</v>
      </c>
      <c r="I1" s="113" t="s">
        <v>457</v>
      </c>
      <c r="J1" s="102"/>
      <c r="K1" s="102"/>
      <c r="L1" s="102"/>
      <c r="M1" s="103"/>
    </row>
    <row r="2" spans="1:13" ht="12.75" customHeight="1" x14ac:dyDescent="0.35">
      <c r="A2" s="1">
        <v>8</v>
      </c>
      <c r="B2" s="8" t="str">
        <f>VLOOKUP(A2,sections!G$19:H$170,2,FALSE)</f>
        <v>SWA Tatum Manning</v>
      </c>
      <c r="C2" s="8" t="s">
        <v>183</v>
      </c>
      <c r="D2" s="28">
        <f>VLOOKUP(B2,'section play'!$M$3:$N$294,2,FALSE)</f>
        <v>140.34</v>
      </c>
      <c r="E2" s="28">
        <f t="shared" si="0"/>
        <v>140.33920000000001</v>
      </c>
      <c r="F2" s="10">
        <f t="shared" si="1"/>
        <v>2</v>
      </c>
      <c r="G2" s="28" t="str">
        <f t="shared" si="2"/>
        <v>SWA Tatum Manning</v>
      </c>
      <c r="H2" s="10">
        <f t="shared" si="3"/>
        <v>2</v>
      </c>
      <c r="I2" s="104"/>
      <c r="J2" s="105"/>
      <c r="K2" s="105"/>
      <c r="L2" s="105"/>
      <c r="M2" s="106"/>
    </row>
    <row r="3" spans="1:13" ht="12.75" customHeight="1" x14ac:dyDescent="0.35">
      <c r="A3" s="1">
        <v>1</v>
      </c>
      <c r="B3" s="8" t="str">
        <f>VLOOKUP(A3,sections!G$19:H$170,2,FALSE)</f>
        <v>WCC Camelia Cook</v>
      </c>
      <c r="C3" s="8" t="s">
        <v>166</v>
      </c>
      <c r="D3" s="28">
        <f>VLOOKUP(B3,'section play'!$M$3:$N$294,2,FALSE)</f>
        <v>140.32999999999998</v>
      </c>
      <c r="E3" s="28">
        <f t="shared" si="0"/>
        <v>140.32989999999998</v>
      </c>
      <c r="F3" s="10">
        <f t="shared" si="1"/>
        <v>3</v>
      </c>
      <c r="G3" s="28" t="str">
        <f t="shared" si="2"/>
        <v>WCC Camelia Cook</v>
      </c>
      <c r="H3" s="10">
        <f t="shared" si="3"/>
        <v>3</v>
      </c>
      <c r="I3" s="104"/>
      <c r="J3" s="105"/>
      <c r="K3" s="105"/>
      <c r="L3" s="105"/>
      <c r="M3" s="106"/>
    </row>
    <row r="4" spans="1:13" ht="12.75" customHeight="1" x14ac:dyDescent="0.35">
      <c r="A4" s="1">
        <v>2</v>
      </c>
      <c r="B4" s="8" t="str">
        <f>VLOOKUP(A4,sections!G$19:H$170,2,FALSE)</f>
        <v xml:space="preserve">CAS Jojo Coleman </v>
      </c>
      <c r="C4" s="8" t="s">
        <v>168</v>
      </c>
      <c r="D4" s="28">
        <f>VLOOKUP(B4,'section play'!$M$3:$N$294,2,FALSE)</f>
        <v>140.32999999999998</v>
      </c>
      <c r="E4" s="28">
        <f t="shared" si="0"/>
        <v>140.32979999999998</v>
      </c>
      <c r="F4" s="10">
        <f t="shared" si="1"/>
        <v>4</v>
      </c>
      <c r="G4" s="28" t="str">
        <f t="shared" si="2"/>
        <v xml:space="preserve">CAS Jojo Coleman </v>
      </c>
      <c r="H4" s="10">
        <f t="shared" si="3"/>
        <v>4</v>
      </c>
      <c r="I4" s="104"/>
      <c r="J4" s="105"/>
      <c r="K4" s="105"/>
      <c r="L4" s="105"/>
      <c r="M4" s="106"/>
    </row>
    <row r="5" spans="1:13" ht="12.75" customHeight="1" x14ac:dyDescent="0.35">
      <c r="A5" s="1">
        <v>14</v>
      </c>
      <c r="B5" s="8" t="str">
        <f>VLOOKUP(A5,sections!G$19:H$170,2,FALSE)</f>
        <v>PAT Jenny Cook</v>
      </c>
      <c r="C5" s="8" t="s">
        <v>195</v>
      </c>
      <c r="D5" s="28">
        <f>VLOOKUP(B5,'section play'!$M$3:$N$294,2,FALSE)</f>
        <v>140.32999999999998</v>
      </c>
      <c r="E5" s="28">
        <f t="shared" si="0"/>
        <v>140.32859999999999</v>
      </c>
      <c r="F5" s="10">
        <f t="shared" si="1"/>
        <v>5</v>
      </c>
      <c r="G5" s="28" t="str">
        <f t="shared" si="2"/>
        <v>PAT Jenny Cook</v>
      </c>
      <c r="H5" s="10">
        <f t="shared" si="3"/>
        <v>5</v>
      </c>
      <c r="I5" s="104"/>
      <c r="J5" s="105"/>
      <c r="K5" s="105"/>
      <c r="L5" s="105"/>
      <c r="M5" s="106"/>
    </row>
    <row r="6" spans="1:13" ht="12.75" customHeight="1" x14ac:dyDescent="0.35">
      <c r="A6" s="1">
        <v>32</v>
      </c>
      <c r="B6" s="8" t="str">
        <f>VLOOKUP(A6,sections!G$19:H$170,2,FALSE)</f>
        <v>GERSA Clare Shanaher</v>
      </c>
      <c r="C6" s="8" t="s">
        <v>221</v>
      </c>
      <c r="D6" s="28">
        <f>VLOOKUP(B6,'section play'!$M$3:$N$294,2,FALSE)</f>
        <v>140.32999999999998</v>
      </c>
      <c r="E6" s="28">
        <f t="shared" si="0"/>
        <v>140.32679999999999</v>
      </c>
      <c r="F6" s="10">
        <f t="shared" si="1"/>
        <v>6</v>
      </c>
      <c r="G6" s="28" t="str">
        <f t="shared" si="2"/>
        <v>GERSA Clare Shanaher</v>
      </c>
      <c r="H6" s="10">
        <f t="shared" si="3"/>
        <v>6</v>
      </c>
      <c r="I6" s="104"/>
      <c r="J6" s="105"/>
      <c r="K6" s="105"/>
      <c r="L6" s="105"/>
      <c r="M6" s="106"/>
    </row>
    <row r="7" spans="1:13" ht="12.75" customHeight="1" x14ac:dyDescent="0.35">
      <c r="A7" s="1">
        <v>10</v>
      </c>
      <c r="B7" s="8" t="str">
        <f>VLOOKUP(A7,sections!G$19:H$170,2,FALSE)</f>
        <v>PAP Hannah Wood</v>
      </c>
      <c r="C7" s="8" t="s">
        <v>187</v>
      </c>
      <c r="D7" s="28">
        <f>VLOOKUP(B7,'section play'!$M$3:$N$294,2,FALSE)</f>
        <v>140.23000000000002</v>
      </c>
      <c r="E7" s="28">
        <f t="shared" si="0"/>
        <v>140.22900000000001</v>
      </c>
      <c r="F7" s="10">
        <f t="shared" si="1"/>
        <v>7</v>
      </c>
      <c r="G7" s="28" t="str">
        <f t="shared" si="2"/>
        <v>PAP Hannah Wood</v>
      </c>
      <c r="H7" s="10">
        <f t="shared" si="3"/>
        <v>7</v>
      </c>
      <c r="I7" s="107"/>
      <c r="J7" s="108"/>
      <c r="K7" s="108"/>
      <c r="L7" s="108"/>
      <c r="M7" s="109"/>
    </row>
    <row r="8" spans="1:13" ht="12.75" customHeight="1" x14ac:dyDescent="0.35">
      <c r="A8" s="1">
        <v>13</v>
      </c>
      <c r="B8" s="8" t="str">
        <f>VLOOKUP(A8,sections!G$19:H$170,2,FALSE)</f>
        <v>PAT Hazel Cook</v>
      </c>
      <c r="C8" s="8" t="s">
        <v>193</v>
      </c>
      <c r="D8" s="28">
        <f>VLOOKUP(B8,'section play'!$M$3:$N$294,2,FALSE)</f>
        <v>140.22</v>
      </c>
      <c r="E8" s="28">
        <f t="shared" si="0"/>
        <v>140.21870000000001</v>
      </c>
      <c r="F8" s="10">
        <f t="shared" si="1"/>
        <v>8</v>
      </c>
      <c r="G8" s="28" t="str">
        <f t="shared" si="2"/>
        <v>PAT Hazel Cook</v>
      </c>
      <c r="H8" s="10">
        <f t="shared" si="3"/>
        <v>8</v>
      </c>
      <c r="I8" s="40"/>
      <c r="J8" s="40"/>
    </row>
    <row r="9" spans="1:13" ht="12.75" customHeight="1" x14ac:dyDescent="0.35">
      <c r="A9" s="1">
        <v>62</v>
      </c>
      <c r="B9" s="8" t="str">
        <f>VLOOKUP(A9,sections!G$19:H$170,2,FALSE)</f>
        <v>MAN Heihera Rehu Brown</v>
      </c>
      <c r="C9" s="8" t="s">
        <v>284</v>
      </c>
      <c r="D9" s="28">
        <f>VLOOKUP(B9,'section play'!$M$3:$N$294,2,FALSE)</f>
        <v>140.22</v>
      </c>
      <c r="E9" s="28">
        <f t="shared" si="0"/>
        <v>140.21379999999999</v>
      </c>
      <c r="F9" s="10">
        <f t="shared" si="1"/>
        <v>9</v>
      </c>
      <c r="G9" s="28" t="str">
        <f t="shared" si="2"/>
        <v>MAN Heihera Rehu Brown</v>
      </c>
      <c r="H9" s="10">
        <f t="shared" si="3"/>
        <v>9</v>
      </c>
      <c r="I9" s="40"/>
      <c r="J9" s="40"/>
    </row>
    <row r="10" spans="1:13" ht="12.75" customHeight="1" x14ac:dyDescent="0.35">
      <c r="A10" s="1">
        <v>4</v>
      </c>
      <c r="B10" s="8" t="str">
        <f>VLOOKUP(A10,sections!G$19:H$170,2,FALSE)</f>
        <v>WAI Gina Grimwood</v>
      </c>
      <c r="C10" s="8" t="s">
        <v>172</v>
      </c>
      <c r="D10" s="28">
        <f>VLOOKUP(B10,'section play'!$M$3:$N$294,2,FALSE)</f>
        <v>140.13</v>
      </c>
      <c r="E10" s="28">
        <f t="shared" si="0"/>
        <v>140.12959999999998</v>
      </c>
      <c r="F10" s="10">
        <f t="shared" si="1"/>
        <v>10</v>
      </c>
      <c r="G10" s="28" t="str">
        <f t="shared" si="2"/>
        <v>WAI Gina Grimwood</v>
      </c>
      <c r="H10" s="10">
        <f t="shared" si="3"/>
        <v>10</v>
      </c>
      <c r="I10" s="40"/>
      <c r="J10" s="40"/>
    </row>
    <row r="11" spans="1:13" ht="12.75" customHeight="1" x14ac:dyDescent="0.35">
      <c r="A11" s="1">
        <v>12</v>
      </c>
      <c r="B11" s="8" t="str">
        <f>VLOOKUP(A11,sections!G$19:H$170,2,FALSE)</f>
        <v>PAT Sweethart Paul Bennett</v>
      </c>
      <c r="C11" s="8" t="s">
        <v>191</v>
      </c>
      <c r="D11" s="28">
        <f>VLOOKUP(B11,'section play'!$M$3:$N$294,2,FALSE)</f>
        <v>140.13</v>
      </c>
      <c r="E11" s="28">
        <f t="shared" si="0"/>
        <v>140.12879999999998</v>
      </c>
      <c r="F11" s="10">
        <f t="shared" si="1"/>
        <v>11</v>
      </c>
      <c r="G11" s="28" t="str">
        <f t="shared" si="2"/>
        <v>PAT Sweethart Paul Bennett</v>
      </c>
      <c r="H11" s="10">
        <f t="shared" si="3"/>
        <v>11</v>
      </c>
      <c r="I11" s="40"/>
      <c r="J11" s="40"/>
    </row>
    <row r="12" spans="1:13" ht="12.75" customHeight="1" x14ac:dyDescent="0.35">
      <c r="A12" s="1">
        <v>36</v>
      </c>
      <c r="B12" s="8" t="str">
        <f>VLOOKUP(A12,sections!G$19:H$170,2,FALSE)</f>
        <v>SWA Nita Clarkson</v>
      </c>
      <c r="C12" s="8" t="s">
        <v>229</v>
      </c>
      <c r="D12" s="28">
        <f>VLOOKUP(B12,'section play'!$M$3:$N$294,2,FALSE)</f>
        <v>140.13</v>
      </c>
      <c r="E12" s="28">
        <f t="shared" si="0"/>
        <v>140.12639999999999</v>
      </c>
      <c r="F12" s="10">
        <f t="shared" si="1"/>
        <v>12</v>
      </c>
      <c r="G12" s="28" t="str">
        <f t="shared" si="2"/>
        <v>SWA Nita Clarkson</v>
      </c>
      <c r="H12" s="10">
        <f t="shared" si="3"/>
        <v>12</v>
      </c>
      <c r="I12" s="40"/>
      <c r="J12" s="40"/>
    </row>
    <row r="13" spans="1:13" ht="12.75" customHeight="1" x14ac:dyDescent="0.35">
      <c r="A13" s="1">
        <v>3</v>
      </c>
      <c r="B13" s="8" t="str">
        <f>VLOOKUP(A13,sections!G$19:H$170,2,FALSE)</f>
        <v>SWA Kimberley Cullen</v>
      </c>
      <c r="C13" s="8" t="s">
        <v>170</v>
      </c>
      <c r="D13" s="28">
        <f>VLOOKUP(B13,'section play'!$M$3:$N$294,2,FALSE)</f>
        <v>140.12</v>
      </c>
      <c r="E13" s="28">
        <f t="shared" si="0"/>
        <v>140.11969999999999</v>
      </c>
      <c r="F13" s="10">
        <f t="shared" si="1"/>
        <v>13</v>
      </c>
      <c r="G13" s="28" t="str">
        <f t="shared" si="2"/>
        <v>SWA Kimberley Cullen</v>
      </c>
      <c r="H13" s="10">
        <f t="shared" si="3"/>
        <v>13</v>
      </c>
    </row>
    <row r="14" spans="1:13" ht="12.75" customHeight="1" x14ac:dyDescent="0.35">
      <c r="A14" s="1">
        <v>6</v>
      </c>
      <c r="B14" s="8" t="str">
        <f>VLOOKUP(A14,sections!G$19:H$170,2,FALSE)</f>
        <v>NPL Agnes Kimura</v>
      </c>
      <c r="C14" s="8" t="s">
        <v>176</v>
      </c>
      <c r="D14" s="28">
        <f>VLOOKUP(B14,'section play'!$M$3:$N$294,2,FALSE)</f>
        <v>140.12</v>
      </c>
      <c r="E14" s="28">
        <f t="shared" si="0"/>
        <v>140.11940000000001</v>
      </c>
      <c r="F14" s="10">
        <f t="shared" si="1"/>
        <v>14</v>
      </c>
      <c r="G14" s="28" t="str">
        <f t="shared" si="2"/>
        <v>NPL Agnes Kimura</v>
      </c>
      <c r="H14" s="10">
        <f t="shared" si="3"/>
        <v>14</v>
      </c>
    </row>
    <row r="15" spans="1:13" ht="12.75" customHeight="1" x14ac:dyDescent="0.35">
      <c r="A15" s="1">
        <v>17</v>
      </c>
      <c r="B15" s="8" t="str">
        <f>VLOOKUP(A15,sections!G$19:H$170,2,FALSE)</f>
        <v>SWW Nicola Burns</v>
      </c>
      <c r="C15" s="8" t="s">
        <v>204</v>
      </c>
      <c r="D15" s="28">
        <f>VLOOKUP(B15,'section play'!$M$3:$N$294,2,FALSE)</f>
        <v>139.9</v>
      </c>
      <c r="E15" s="28">
        <f t="shared" si="0"/>
        <v>139.89830000000001</v>
      </c>
      <c r="F15" s="10">
        <f t="shared" si="1"/>
        <v>15</v>
      </c>
      <c r="G15" s="28" t="str">
        <f t="shared" si="2"/>
        <v>SWW Nicola Burns</v>
      </c>
      <c r="H15" s="10">
        <f t="shared" si="3"/>
        <v>15</v>
      </c>
    </row>
    <row r="16" spans="1:13" ht="12.75" customHeight="1" x14ac:dyDescent="0.35">
      <c r="A16" s="1">
        <v>19</v>
      </c>
      <c r="B16" s="8" t="str">
        <f>VLOOKUP(A16,sections!G$19:H$170,2,FALSE)</f>
        <v>MAN Rosie Rawiri</v>
      </c>
      <c r="C16" s="8" t="s">
        <v>208</v>
      </c>
      <c r="D16" s="28">
        <f>VLOOKUP(B16,'section play'!$M$3:$N$294,2,FALSE)</f>
        <v>134.63</v>
      </c>
      <c r="E16" s="28">
        <f t="shared" si="0"/>
        <v>134.62809999999999</v>
      </c>
      <c r="F16" s="10">
        <f t="shared" si="1"/>
        <v>16</v>
      </c>
      <c r="G16" s="28" t="str">
        <f t="shared" si="2"/>
        <v>MAN Rosie Rawiri</v>
      </c>
      <c r="H16" s="10">
        <f t="shared" si="3"/>
        <v>16</v>
      </c>
    </row>
    <row r="17" spans="1:8" ht="12.75" customHeight="1" x14ac:dyDescent="0.35">
      <c r="A17" s="1">
        <v>70</v>
      </c>
      <c r="B17" s="8" t="str">
        <f>VLOOKUP(A17,sections!G$19:H$170,2,FALSE)</f>
        <v>BIR Ludene Paraha</v>
      </c>
      <c r="C17" s="8" t="s">
        <v>300</v>
      </c>
      <c r="D17" s="28">
        <f>VLOOKUP(B17,'section play'!$M$3:$N$294,2,FALSE)</f>
        <v>134.31</v>
      </c>
      <c r="E17" s="28">
        <f t="shared" si="0"/>
        <v>134.303</v>
      </c>
      <c r="F17" s="10">
        <f t="shared" si="1"/>
        <v>17</v>
      </c>
      <c r="G17" s="28" t="str">
        <f t="shared" si="2"/>
        <v>BIR Ludene Paraha</v>
      </c>
      <c r="H17" s="10">
        <f t="shared" si="3"/>
        <v>17</v>
      </c>
    </row>
    <row r="18" spans="1:8" ht="12.75" customHeight="1" x14ac:dyDescent="0.35">
      <c r="A18" s="1">
        <v>109</v>
      </c>
      <c r="B18" s="8" t="str">
        <f>VLOOKUP(A18,sections!G$19:H$170,2,FALSE)</f>
        <v>GERSA Laquiesha Clifford</v>
      </c>
      <c r="C18" s="8" t="s">
        <v>362</v>
      </c>
      <c r="D18" s="28">
        <f>VLOOKUP(B18,'section play'!$M$3:$N$294,2,FALSE)</f>
        <v>134.31</v>
      </c>
      <c r="E18" s="28">
        <f t="shared" si="0"/>
        <v>134.29910000000001</v>
      </c>
      <c r="F18" s="10">
        <f t="shared" si="1"/>
        <v>18</v>
      </c>
      <c r="G18" s="28" t="str">
        <f t="shared" si="2"/>
        <v>GERSA Laquiesha Clifford</v>
      </c>
      <c r="H18" s="10">
        <f t="shared" si="3"/>
        <v>18</v>
      </c>
    </row>
    <row r="19" spans="1:8" ht="12.75" customHeight="1" x14ac:dyDescent="0.35">
      <c r="A19" s="1">
        <v>106</v>
      </c>
      <c r="B19" s="8" t="str">
        <f>VLOOKUP(A19,sections!G$19:H$170,2,FALSE)</f>
        <v>SWA Alicia Philburn</v>
      </c>
      <c r="C19" s="8" t="s">
        <v>356</v>
      </c>
      <c r="D19" s="28">
        <f>VLOOKUP(B19,'section play'!$M$3:$N$294,2,FALSE)</f>
        <v>134.20999999999998</v>
      </c>
      <c r="E19" s="28">
        <f t="shared" si="0"/>
        <v>134.19939999999997</v>
      </c>
      <c r="F19" s="10">
        <f t="shared" si="1"/>
        <v>19</v>
      </c>
      <c r="G19" s="28" t="str">
        <f t="shared" si="2"/>
        <v>SWA Alicia Philburn</v>
      </c>
      <c r="H19" s="10">
        <f t="shared" si="3"/>
        <v>19</v>
      </c>
    </row>
    <row r="20" spans="1:8" ht="12.75" customHeight="1" x14ac:dyDescent="0.35">
      <c r="A20" s="1">
        <v>16</v>
      </c>
      <c r="B20" s="8" t="str">
        <f>VLOOKUP(A20,sections!G$19:H$170,2,FALSE)</f>
        <v>SWA Jade Cullen</v>
      </c>
      <c r="C20" s="8" t="s">
        <v>202</v>
      </c>
      <c r="D20" s="28">
        <f>VLOOKUP(B20,'section play'!$M$3:$N$294,2,FALSE)</f>
        <v>134.19999999999999</v>
      </c>
      <c r="E20" s="28">
        <f t="shared" si="0"/>
        <v>134.19839999999999</v>
      </c>
      <c r="F20" s="10">
        <f t="shared" si="1"/>
        <v>20</v>
      </c>
      <c r="G20" s="28" t="str">
        <f t="shared" si="2"/>
        <v>SWA Jade Cullen</v>
      </c>
      <c r="H20" s="10">
        <f t="shared" si="3"/>
        <v>20</v>
      </c>
    </row>
    <row r="21" spans="1:8" ht="12.75" customHeight="1" x14ac:dyDescent="0.35">
      <c r="A21" s="1">
        <v>34</v>
      </c>
      <c r="B21" s="8" t="str">
        <f>VLOOKUP(A21,sections!G$19:H$170,2,FALSE)</f>
        <v>GERSA Shannon Otene</v>
      </c>
      <c r="C21" s="8" t="s">
        <v>225</v>
      </c>
      <c r="D21" s="28">
        <f>VLOOKUP(B21,'section play'!$M$3:$N$294,2,FALSE)</f>
        <v>133.34</v>
      </c>
      <c r="E21" s="28">
        <f t="shared" si="0"/>
        <v>133.3366</v>
      </c>
      <c r="F21" s="10">
        <f t="shared" si="1"/>
        <v>21</v>
      </c>
      <c r="G21" s="28" t="str">
        <f t="shared" si="2"/>
        <v>GERSA Shannon Otene</v>
      </c>
      <c r="H21" s="10">
        <f t="shared" si="3"/>
        <v>21</v>
      </c>
    </row>
    <row r="22" spans="1:8" ht="12.75" customHeight="1" x14ac:dyDescent="0.35">
      <c r="A22" s="1">
        <v>7</v>
      </c>
      <c r="B22" s="8" t="str">
        <f>VLOOKUP(A22,sections!G$19:H$170,2,FALSE)</f>
        <v>NPL Crystalee Jane</v>
      </c>
      <c r="C22" s="8" t="s">
        <v>178</v>
      </c>
      <c r="D22" s="28">
        <f>VLOOKUP(B22,'section play'!$M$3:$N$294,2,FALSE)</f>
        <v>92.740000000000009</v>
      </c>
      <c r="E22" s="28">
        <f t="shared" si="0"/>
        <v>92.739300000000014</v>
      </c>
      <c r="F22" s="10">
        <f t="shared" si="1"/>
        <v>22</v>
      </c>
      <c r="G22" s="28" t="str">
        <f t="shared" si="2"/>
        <v>NPL Crystalee Jane</v>
      </c>
      <c r="H22" s="10">
        <f t="shared" si="3"/>
        <v>22</v>
      </c>
    </row>
    <row r="23" spans="1:8" ht="12.75" customHeight="1" x14ac:dyDescent="0.35">
      <c r="A23" s="1">
        <v>50</v>
      </c>
      <c r="B23" s="8" t="str">
        <f>VLOOKUP(A23,sections!G$19:H$170,2,FALSE)</f>
        <v>GERSA Katrina Tito</v>
      </c>
      <c r="C23" s="8" t="s">
        <v>260</v>
      </c>
      <c r="D23" s="28">
        <f>VLOOKUP(B23,'section play'!$M$3:$N$294,2,FALSE)</f>
        <v>92.52</v>
      </c>
      <c r="E23" s="28">
        <f t="shared" si="0"/>
        <v>92.515000000000001</v>
      </c>
      <c r="F23" s="10">
        <f t="shared" si="1"/>
        <v>23</v>
      </c>
      <c r="G23" s="28" t="str">
        <f t="shared" si="2"/>
        <v>GERSA Katrina Tito</v>
      </c>
      <c r="H23" s="10">
        <f t="shared" si="3"/>
        <v>23</v>
      </c>
    </row>
    <row r="24" spans="1:8" ht="12.75" customHeight="1" x14ac:dyDescent="0.35">
      <c r="A24" s="1">
        <v>46</v>
      </c>
      <c r="B24" s="8" t="str">
        <f>VLOOKUP(A24,sections!G$19:H$170,2,FALSE)</f>
        <v>NOR Maureen Woods</v>
      </c>
      <c r="C24" s="8" t="s">
        <v>252</v>
      </c>
      <c r="D24" s="28">
        <f>VLOOKUP(B24,'section play'!$M$3:$N$294,2,FALSE)</f>
        <v>92.42</v>
      </c>
      <c r="E24" s="28">
        <f t="shared" si="0"/>
        <v>92.415400000000005</v>
      </c>
      <c r="F24" s="10">
        <f t="shared" si="1"/>
        <v>24</v>
      </c>
      <c r="G24" s="28" t="str">
        <f t="shared" si="2"/>
        <v>NOR Maureen Woods</v>
      </c>
      <c r="H24" s="10">
        <f t="shared" si="3"/>
        <v>24</v>
      </c>
    </row>
    <row r="25" spans="1:8" ht="12.75" customHeight="1" x14ac:dyDescent="0.35">
      <c r="A25" s="1">
        <v>57</v>
      </c>
      <c r="B25" s="8" t="str">
        <f>VLOOKUP(A25,sections!G$19:H$170,2,FALSE)</f>
        <v>OTA Natasha Taufalele</v>
      </c>
      <c r="C25" s="8" t="s">
        <v>274</v>
      </c>
      <c r="D25" s="28">
        <f>VLOOKUP(B25,'section play'!$M$3:$N$294,2,FALSE)</f>
        <v>91.13</v>
      </c>
      <c r="E25" s="28">
        <f t="shared" si="0"/>
        <v>91.124299999999991</v>
      </c>
      <c r="F25" s="10">
        <f t="shared" si="1"/>
        <v>25</v>
      </c>
      <c r="G25" s="28" t="str">
        <f t="shared" si="2"/>
        <v>OTA Natasha Taufalele</v>
      </c>
      <c r="H25" s="10">
        <f t="shared" si="3"/>
        <v>25</v>
      </c>
    </row>
    <row r="26" spans="1:8" ht="12.75" customHeight="1" x14ac:dyDescent="0.35">
      <c r="A26" s="1">
        <v>21</v>
      </c>
      <c r="B26" s="8" t="str">
        <f>VLOOKUP(A26,sections!G$19:H$170,2,FALSE)</f>
        <v>TGA Aroha Te Haara</v>
      </c>
      <c r="C26" s="8" t="s">
        <v>212</v>
      </c>
      <c r="D26" s="28">
        <f>VLOOKUP(B26,'section play'!$M$3:$N$294,2,FALSE)</f>
        <v>91.02</v>
      </c>
      <c r="E26" s="28">
        <f t="shared" si="0"/>
        <v>91.017899999999997</v>
      </c>
      <c r="F26" s="10">
        <f t="shared" si="1"/>
        <v>26</v>
      </c>
      <c r="G26" s="28" t="str">
        <f t="shared" si="2"/>
        <v>TGA Aroha Te Haara</v>
      </c>
      <c r="H26" s="10">
        <f t="shared" si="3"/>
        <v>26</v>
      </c>
    </row>
    <row r="27" spans="1:8" ht="12.75" customHeight="1" x14ac:dyDescent="0.35">
      <c r="A27" s="1">
        <v>61</v>
      </c>
      <c r="B27" s="8" t="str">
        <f>VLOOKUP(A27,sections!G$19:H$170,2,FALSE)</f>
        <v>INV Wendy Stevens</v>
      </c>
      <c r="C27" s="8" t="s">
        <v>282</v>
      </c>
      <c r="D27" s="28">
        <f>VLOOKUP(B27,'section play'!$M$3:$N$294,2,FALSE)</f>
        <v>91.02000000000001</v>
      </c>
      <c r="E27" s="28">
        <f t="shared" si="0"/>
        <v>91.013900000000007</v>
      </c>
      <c r="F27" s="10">
        <f t="shared" si="1"/>
        <v>27</v>
      </c>
      <c r="G27" s="28" t="str">
        <f t="shared" si="2"/>
        <v>INV Wendy Stevens</v>
      </c>
      <c r="H27" s="10">
        <f t="shared" si="3"/>
        <v>27</v>
      </c>
    </row>
    <row r="28" spans="1:8" ht="12.75" customHeight="1" x14ac:dyDescent="0.35">
      <c r="A28" s="1">
        <v>52</v>
      </c>
      <c r="B28" s="8" t="str">
        <f>VLOOKUP(A28,sections!G$19:H$170,2,FALSE)</f>
        <v>PAT Debs Sylva</v>
      </c>
      <c r="C28" s="8" t="s">
        <v>264</v>
      </c>
      <c r="D28" s="28">
        <f>VLOOKUP(B28,'section play'!$M$3:$N$294,2,FALSE)</f>
        <v>90.92</v>
      </c>
      <c r="E28" s="28">
        <f t="shared" si="0"/>
        <v>90.9148</v>
      </c>
      <c r="F28" s="10">
        <f t="shared" si="1"/>
        <v>28</v>
      </c>
      <c r="G28" s="28" t="str">
        <f t="shared" si="2"/>
        <v>PAT Debs Sylva</v>
      </c>
      <c r="H28" s="10">
        <f t="shared" si="3"/>
        <v>28</v>
      </c>
    </row>
    <row r="29" spans="1:8" ht="12.75" customHeight="1" x14ac:dyDescent="0.35">
      <c r="A29" s="1">
        <v>11</v>
      </c>
      <c r="B29" s="8" t="str">
        <f>VLOOKUP(A29,sections!G$19:H$170,2,FALSE)</f>
        <v>WAI Celia Bason</v>
      </c>
      <c r="C29" s="8" t="s">
        <v>189</v>
      </c>
      <c r="D29" s="28">
        <f>VLOOKUP(B29,'section play'!$M$3:$N$294,2,FALSE)</f>
        <v>90.13</v>
      </c>
      <c r="E29" s="28">
        <f t="shared" si="0"/>
        <v>90.128900000000002</v>
      </c>
      <c r="F29" s="10">
        <f t="shared" si="1"/>
        <v>29</v>
      </c>
      <c r="G29" s="28" t="str">
        <f t="shared" si="2"/>
        <v>WAI Celia Bason</v>
      </c>
      <c r="H29" s="10">
        <f t="shared" si="3"/>
        <v>29</v>
      </c>
    </row>
    <row r="30" spans="1:8" ht="12.75" customHeight="1" x14ac:dyDescent="0.35">
      <c r="A30" s="1">
        <v>30</v>
      </c>
      <c r="B30" s="8" t="str">
        <f>VLOOKUP(A30,sections!G$19:H$170,2,FALSE)</f>
        <v>PAP Catriona McLean</v>
      </c>
      <c r="C30" s="8" t="s">
        <v>214</v>
      </c>
      <c r="D30" s="28">
        <f>VLOOKUP(B30,'section play'!$M$3:$N$294,2,FALSE)</f>
        <v>90.13</v>
      </c>
      <c r="E30" s="28">
        <f t="shared" si="0"/>
        <v>90.126999999999995</v>
      </c>
      <c r="F30" s="10">
        <f t="shared" si="1"/>
        <v>30</v>
      </c>
      <c r="G30" s="28" t="str">
        <f t="shared" si="2"/>
        <v>PAP Catriona McLean</v>
      </c>
      <c r="H30" s="10">
        <f t="shared" si="3"/>
        <v>30</v>
      </c>
    </row>
    <row r="31" spans="1:8" ht="12.75" customHeight="1" x14ac:dyDescent="0.35">
      <c r="A31" s="1">
        <v>31</v>
      </c>
      <c r="B31" s="8" t="str">
        <f>VLOOKUP(A31,sections!G$19:H$170,2,FALSE)</f>
        <v>HOR Corien Simpson</v>
      </c>
      <c r="C31" s="8" t="s">
        <v>216</v>
      </c>
      <c r="D31" s="28">
        <f>VLOOKUP(B31,'section play'!$M$3:$N$294,2,FALSE)</f>
        <v>90.13</v>
      </c>
      <c r="E31" s="28">
        <f t="shared" si="0"/>
        <v>90.126899999999992</v>
      </c>
      <c r="F31" s="10">
        <f t="shared" si="1"/>
        <v>31</v>
      </c>
      <c r="G31" s="28" t="str">
        <f t="shared" si="2"/>
        <v>HOR Corien Simpson</v>
      </c>
      <c r="H31" s="10">
        <f t="shared" si="3"/>
        <v>31</v>
      </c>
    </row>
    <row r="32" spans="1:8" ht="12.75" customHeight="1" x14ac:dyDescent="0.35">
      <c r="A32" s="1">
        <v>71</v>
      </c>
      <c r="B32" s="8" t="str">
        <f>VLOOKUP(A32,sections!G$19:H$170,2,FALSE)</f>
        <v>MAN Kelly Pologa</v>
      </c>
      <c r="C32" s="8" t="s">
        <v>302</v>
      </c>
      <c r="D32" s="28">
        <f>VLOOKUP(B32,'section play'!$M$3:$N$294,2,FALSE)</f>
        <v>90.03</v>
      </c>
      <c r="E32" s="28">
        <f t="shared" si="0"/>
        <v>90.022900000000007</v>
      </c>
      <c r="F32" s="10">
        <f t="shared" si="1"/>
        <v>32</v>
      </c>
      <c r="G32" s="28" t="str">
        <f t="shared" si="2"/>
        <v>MAN Kelly Pologa</v>
      </c>
      <c r="H32" s="10">
        <f t="shared" si="3"/>
        <v>32</v>
      </c>
    </row>
    <row r="33" spans="1:8" ht="12.75" customHeight="1" x14ac:dyDescent="0.35">
      <c r="A33" s="1">
        <v>24</v>
      </c>
      <c r="B33" s="8" t="str">
        <f>VLOOKUP(A33,sections!G$19:H$170,2,FALSE)</f>
        <v>GERSA Victoria Heavey</v>
      </c>
      <c r="C33" s="8" t="s">
        <v>458</v>
      </c>
      <c r="D33" s="28">
        <f>VLOOKUP(B33,'section play'!$M$3:$N$294,2,FALSE)</f>
        <v>90.02</v>
      </c>
      <c r="E33" s="28">
        <f t="shared" si="0"/>
        <v>90.017600000000002</v>
      </c>
      <c r="F33" s="10">
        <f t="shared" si="1"/>
        <v>33</v>
      </c>
      <c r="G33" s="28" t="str">
        <f t="shared" si="2"/>
        <v>GERSA Victoria Heavey</v>
      </c>
      <c r="H33" s="10">
        <f t="shared" si="3"/>
        <v>33</v>
      </c>
    </row>
    <row r="34" spans="1:8" ht="12.75" customHeight="1" x14ac:dyDescent="0.35">
      <c r="A34" s="1">
        <v>100</v>
      </c>
      <c r="B34" s="8" t="str">
        <f>VLOOKUP(A34,sections!G$19:H$170,2,FALSE)</f>
        <v>BIR Paula Waterson</v>
      </c>
      <c r="C34" s="8" t="s">
        <v>344</v>
      </c>
      <c r="D34" s="28">
        <f>VLOOKUP(B34,'section play'!$M$3:$N$294,2,FALSE)</f>
        <v>89.92</v>
      </c>
      <c r="E34" s="28">
        <f t="shared" si="0"/>
        <v>89.91</v>
      </c>
      <c r="F34" s="10">
        <f t="shared" si="1"/>
        <v>34</v>
      </c>
      <c r="G34" s="28" t="str">
        <f t="shared" si="2"/>
        <v>BIR Paula Waterson</v>
      </c>
      <c r="H34" s="10">
        <f t="shared" si="3"/>
        <v>34</v>
      </c>
    </row>
    <row r="35" spans="1:8" ht="12.75" customHeight="1" x14ac:dyDescent="0.35">
      <c r="A35" s="1">
        <v>125</v>
      </c>
      <c r="B35" s="8" t="str">
        <f>VLOOKUP(A35,sections!G$19:H$170,2,FALSE)</f>
        <v>WCC Lisa Murphy</v>
      </c>
      <c r="C35" s="8" t="s">
        <v>459</v>
      </c>
      <c r="D35" s="28">
        <f>VLOOKUP(B35,'section play'!$M$3:$N$294,2,FALSE)</f>
        <v>89.92</v>
      </c>
      <c r="E35" s="28">
        <f t="shared" si="0"/>
        <v>89.907499999999999</v>
      </c>
      <c r="F35" s="10">
        <f t="shared" si="1"/>
        <v>35</v>
      </c>
      <c r="G35" s="28" t="str">
        <f t="shared" si="2"/>
        <v>WCC Lisa Murphy</v>
      </c>
      <c r="H35" s="10">
        <f t="shared" si="3"/>
        <v>35</v>
      </c>
    </row>
    <row r="36" spans="1:8" ht="12.75" customHeight="1" x14ac:dyDescent="0.35">
      <c r="A36" s="1">
        <v>37</v>
      </c>
      <c r="B36" s="8" t="str">
        <f>VLOOKUP(A36,sections!G$19:H$170,2,FALSE)</f>
        <v>GERSA Gaylene Bullmore Aull</v>
      </c>
      <c r="C36" s="8" t="s">
        <v>231</v>
      </c>
      <c r="D36" s="28">
        <f>VLOOKUP(B36,'section play'!$M$3:$N$294,2,FALSE)</f>
        <v>89.81</v>
      </c>
      <c r="E36" s="28">
        <f t="shared" si="0"/>
        <v>89.806300000000007</v>
      </c>
      <c r="F36" s="10">
        <f t="shared" si="1"/>
        <v>36</v>
      </c>
      <c r="G36" s="28" t="str">
        <f t="shared" si="2"/>
        <v>GERSA Gaylene Bullmore Aull</v>
      </c>
      <c r="H36" s="10">
        <f t="shared" si="3"/>
        <v>36</v>
      </c>
    </row>
    <row r="37" spans="1:8" ht="12.75" customHeight="1" x14ac:dyDescent="0.35">
      <c r="A37" s="1">
        <v>38</v>
      </c>
      <c r="B37" s="8" t="str">
        <f>VLOOKUP(A37,sections!G$19:H$170,2,FALSE)</f>
        <v>GERSA Leilani Alderson</v>
      </c>
      <c r="C37" s="8" t="s">
        <v>233</v>
      </c>
      <c r="D37" s="28">
        <f>VLOOKUP(B37,'section play'!$M$3:$N$294,2,FALSE)</f>
        <v>89.81</v>
      </c>
      <c r="E37" s="28">
        <f t="shared" si="0"/>
        <v>89.806200000000004</v>
      </c>
      <c r="F37" s="10">
        <f t="shared" si="1"/>
        <v>37</v>
      </c>
      <c r="G37" s="28" t="str">
        <f t="shared" si="2"/>
        <v>GERSA Leilani Alderson</v>
      </c>
      <c r="H37" s="10">
        <f t="shared" si="3"/>
        <v>37</v>
      </c>
    </row>
    <row r="38" spans="1:8" ht="12.75" customHeight="1" x14ac:dyDescent="0.35">
      <c r="A38" s="1">
        <v>87</v>
      </c>
      <c r="B38" s="8" t="str">
        <f>VLOOKUP(A38,sections!G$19:H$170,2,FALSE)</f>
        <v>GERSA Melissa Heavey</v>
      </c>
      <c r="C38" s="8" t="s">
        <v>318</v>
      </c>
      <c r="D38" s="28">
        <f>VLOOKUP(B38,'section play'!$M$3:$N$294,2,FALSE)</f>
        <v>89.81</v>
      </c>
      <c r="E38" s="28">
        <f t="shared" si="0"/>
        <v>89.801299999999998</v>
      </c>
      <c r="F38" s="10">
        <f t="shared" si="1"/>
        <v>38</v>
      </c>
      <c r="G38" s="28" t="str">
        <f t="shared" si="2"/>
        <v>GERSA Melissa Heavey</v>
      </c>
      <c r="H38" s="10">
        <f t="shared" si="3"/>
        <v>38</v>
      </c>
    </row>
    <row r="39" spans="1:8" ht="12.75" customHeight="1" x14ac:dyDescent="0.35">
      <c r="A39" s="1">
        <v>126</v>
      </c>
      <c r="B39" s="8" t="str">
        <f>VLOOKUP(A39,sections!G$19:H$170,2,FALSE)</f>
        <v>WKE Tracey Cowling</v>
      </c>
      <c r="C39" s="8" t="s">
        <v>460</v>
      </c>
      <c r="D39" s="28">
        <f>VLOOKUP(B39,'section play'!$M$3:$N$294,2,FALSE)</f>
        <v>89.81</v>
      </c>
      <c r="E39" s="28">
        <f t="shared" si="0"/>
        <v>89.797399999999996</v>
      </c>
      <c r="F39" s="10">
        <f t="shared" si="1"/>
        <v>39</v>
      </c>
      <c r="G39" s="28" t="str">
        <f t="shared" si="2"/>
        <v>WKE Tracey Cowling</v>
      </c>
      <c r="H39" s="10">
        <f t="shared" si="3"/>
        <v>39</v>
      </c>
    </row>
    <row r="40" spans="1:8" ht="12.75" customHeight="1" x14ac:dyDescent="0.35">
      <c r="A40" s="1">
        <v>28</v>
      </c>
      <c r="B40" s="8" t="str">
        <f>VLOOKUP(A40,sections!G$19:H$170,2,FALSE)</f>
        <v>HOR Margo Kingi</v>
      </c>
      <c r="C40" s="8" t="s">
        <v>461</v>
      </c>
      <c r="D40" s="28">
        <f>VLOOKUP(B40,'section play'!$M$3:$N$294,2,FALSE)</f>
        <v>86.82</v>
      </c>
      <c r="E40" s="28">
        <f t="shared" si="0"/>
        <v>86.8172</v>
      </c>
      <c r="F40" s="10">
        <f t="shared" si="1"/>
        <v>40</v>
      </c>
      <c r="G40" s="28" t="str">
        <f t="shared" si="2"/>
        <v>HOR Margo Kingi</v>
      </c>
      <c r="H40" s="10">
        <f t="shared" si="3"/>
        <v>40</v>
      </c>
    </row>
    <row r="41" spans="1:8" ht="12.75" customHeight="1" x14ac:dyDescent="0.35">
      <c r="A41" s="1">
        <v>18</v>
      </c>
      <c r="B41" s="8" t="str">
        <f>VLOOKUP(A41,sections!G$19:H$170,2,FALSE)</f>
        <v>PAP Jasmine Purdon</v>
      </c>
      <c r="C41" s="8" t="s">
        <v>206</v>
      </c>
      <c r="D41" s="28">
        <f>VLOOKUP(B41,'section play'!$M$3:$N$294,2,FALSE)</f>
        <v>86.71</v>
      </c>
      <c r="E41" s="28">
        <f t="shared" si="0"/>
        <v>86.708199999999991</v>
      </c>
      <c r="F41" s="10">
        <f t="shared" si="1"/>
        <v>41</v>
      </c>
      <c r="G41" s="28" t="str">
        <f t="shared" si="2"/>
        <v>PAP Jasmine Purdon</v>
      </c>
      <c r="H41" s="10">
        <f t="shared" si="3"/>
        <v>41</v>
      </c>
    </row>
    <row r="42" spans="1:8" ht="12.75" customHeight="1" x14ac:dyDescent="0.35">
      <c r="A42" s="1">
        <v>39</v>
      </c>
      <c r="B42" s="8" t="str">
        <f>VLOOKUP(A42,sections!G$19:H$170,2,FALSE)</f>
        <v>MAN Rita Toamau</v>
      </c>
      <c r="C42" s="8" t="s">
        <v>235</v>
      </c>
      <c r="D42" s="28">
        <f>VLOOKUP(B42,'section play'!$M$3:$N$294,2,FALSE)</f>
        <v>86.71</v>
      </c>
      <c r="E42" s="28">
        <f t="shared" si="0"/>
        <v>86.706099999999992</v>
      </c>
      <c r="F42" s="10">
        <f t="shared" si="1"/>
        <v>42</v>
      </c>
      <c r="G42" s="28" t="str">
        <f t="shared" si="2"/>
        <v>MAN Rita Toamau</v>
      </c>
      <c r="H42" s="10">
        <f t="shared" si="3"/>
        <v>42</v>
      </c>
    </row>
    <row r="43" spans="1:8" ht="12.75" customHeight="1" x14ac:dyDescent="0.35">
      <c r="A43" s="1">
        <v>26</v>
      </c>
      <c r="B43" s="8" t="str">
        <f>VLOOKUP(A43,sections!G$19:H$170,2,FALSE)</f>
        <v>HOR Sherralee Boyce</v>
      </c>
      <c r="C43" s="8" t="s">
        <v>462</v>
      </c>
      <c r="D43" s="28">
        <f>VLOOKUP(B43,'section play'!$M$3:$N$294,2,FALSE)</f>
        <v>86.5</v>
      </c>
      <c r="E43" s="28">
        <f t="shared" si="0"/>
        <v>86.497399999999999</v>
      </c>
      <c r="F43" s="10">
        <f t="shared" si="1"/>
        <v>43</v>
      </c>
      <c r="G43" s="28" t="str">
        <f t="shared" si="2"/>
        <v>HOR Sherralee Boyce</v>
      </c>
      <c r="H43" s="10">
        <f t="shared" si="3"/>
        <v>43</v>
      </c>
    </row>
    <row r="44" spans="1:8" ht="12.75" customHeight="1" x14ac:dyDescent="0.35">
      <c r="A44" s="1">
        <v>121</v>
      </c>
      <c r="B44" s="8" t="str">
        <f>VLOOKUP(A44,sections!G$19:H$170,2,FALSE)</f>
        <v>PAT Sharon Wikaira King</v>
      </c>
      <c r="C44" s="8" t="s">
        <v>386</v>
      </c>
      <c r="D44" s="28">
        <f>VLOOKUP(B44,'section play'!$M$3:$N$294,2,FALSE)</f>
        <v>85.43</v>
      </c>
      <c r="E44" s="28">
        <f t="shared" si="0"/>
        <v>85.417900000000003</v>
      </c>
      <c r="F44" s="10">
        <f t="shared" si="1"/>
        <v>44</v>
      </c>
      <c r="G44" s="28" t="str">
        <f t="shared" si="2"/>
        <v>PAT Sharon Wikaira King</v>
      </c>
      <c r="H44" s="10">
        <f t="shared" si="3"/>
        <v>44</v>
      </c>
    </row>
    <row r="45" spans="1:8" ht="12.75" customHeight="1" x14ac:dyDescent="0.35">
      <c r="A45" s="1">
        <v>22</v>
      </c>
      <c r="B45" s="8" t="str">
        <f>VLOOKUP(A45,sections!G$19:H$170,2,FALSE)</f>
        <v>HOR Letitia Jackson</v>
      </c>
      <c r="C45" s="8" t="s">
        <v>463</v>
      </c>
      <c r="D45" s="28">
        <f>VLOOKUP(B45,'section play'!$M$3:$N$294,2,FALSE)</f>
        <v>85.32</v>
      </c>
      <c r="E45" s="28">
        <f t="shared" si="0"/>
        <v>85.317799999999991</v>
      </c>
      <c r="F45" s="10">
        <f t="shared" si="1"/>
        <v>45</v>
      </c>
      <c r="G45" s="28" t="str">
        <f t="shared" si="2"/>
        <v>HOR Letitia Jackson</v>
      </c>
      <c r="H45" s="10">
        <f t="shared" si="3"/>
        <v>45</v>
      </c>
    </row>
    <row r="46" spans="1:8" ht="12.75" customHeight="1" x14ac:dyDescent="0.35">
      <c r="A46" s="1">
        <v>73</v>
      </c>
      <c r="B46" s="8" t="str">
        <f>VLOOKUP(A46,sections!G$19:H$170,2,FALSE)</f>
        <v>PET Sherise Whitu</v>
      </c>
      <c r="C46" s="8" t="s">
        <v>464</v>
      </c>
      <c r="D46" s="28">
        <f>VLOOKUP(B46,'section play'!$M$3:$N$294,2,FALSE)</f>
        <v>85.32</v>
      </c>
      <c r="E46" s="28">
        <f t="shared" si="0"/>
        <v>85.312699999999992</v>
      </c>
      <c r="F46" s="10">
        <f t="shared" si="1"/>
        <v>46</v>
      </c>
      <c r="G46" s="28" t="str">
        <f t="shared" si="2"/>
        <v>PET Sherise Whitu</v>
      </c>
      <c r="H46" s="10">
        <f t="shared" si="3"/>
        <v>46</v>
      </c>
    </row>
    <row r="47" spans="1:8" ht="12.75" customHeight="1" x14ac:dyDescent="0.35">
      <c r="A47" s="1">
        <v>20</v>
      </c>
      <c r="B47" s="8" t="str">
        <f>VLOOKUP(A47,sections!G$19:H$170,2,FALSE)</f>
        <v>TOK Wendy Cook</v>
      </c>
      <c r="C47" s="8" t="s">
        <v>210</v>
      </c>
      <c r="D47" s="28">
        <f>VLOOKUP(B47,'section play'!$M$3:$N$294,2,FALSE)</f>
        <v>85.21</v>
      </c>
      <c r="E47" s="28">
        <f t="shared" si="0"/>
        <v>85.207999999999998</v>
      </c>
      <c r="F47" s="10">
        <f t="shared" si="1"/>
        <v>47</v>
      </c>
      <c r="G47" s="28" t="str">
        <f t="shared" si="2"/>
        <v>TOK Wendy Cook</v>
      </c>
      <c r="H47" s="10">
        <f t="shared" si="3"/>
        <v>47</v>
      </c>
    </row>
    <row r="48" spans="1:8" ht="12.75" customHeight="1" x14ac:dyDescent="0.35">
      <c r="A48" s="1">
        <v>76</v>
      </c>
      <c r="B48" s="8" t="str">
        <f>VLOOKUP(A48,sections!G$19:H$170,2,FALSE)</f>
        <v>HOW Nina Massold</v>
      </c>
      <c r="C48" s="8" t="s">
        <v>465</v>
      </c>
      <c r="D48" s="28">
        <f>VLOOKUP(B48,'section play'!$M$3:$N$294,2,FALSE)</f>
        <v>84.43</v>
      </c>
      <c r="E48" s="28">
        <f t="shared" si="0"/>
        <v>84.42240000000001</v>
      </c>
      <c r="F48" s="10">
        <f t="shared" si="1"/>
        <v>48</v>
      </c>
      <c r="G48" s="28" t="str">
        <f t="shared" si="2"/>
        <v>HOW Nina Massold</v>
      </c>
      <c r="H48" s="10">
        <f t="shared" si="3"/>
        <v>48</v>
      </c>
    </row>
    <row r="49" spans="1:8" ht="12.75" customHeight="1" x14ac:dyDescent="0.35">
      <c r="A49" s="1">
        <v>27</v>
      </c>
      <c r="B49" s="8" t="str">
        <f>VLOOKUP(A49,sections!G$19:H$170,2,FALSE)</f>
        <v>PUK Micheala Langdon</v>
      </c>
      <c r="C49" s="8" t="s">
        <v>466</v>
      </c>
      <c r="D49" s="28">
        <f>VLOOKUP(B49,'section play'!$M$3:$N$294,2,FALSE)</f>
        <v>84.240000000000009</v>
      </c>
      <c r="E49" s="28">
        <f t="shared" si="0"/>
        <v>84.237300000000005</v>
      </c>
      <c r="F49" s="10">
        <f t="shared" si="1"/>
        <v>49</v>
      </c>
      <c r="G49" s="28" t="str">
        <f t="shared" si="2"/>
        <v>PUK Micheala Langdon</v>
      </c>
      <c r="H49" s="10">
        <f t="shared" si="3"/>
        <v>49</v>
      </c>
    </row>
    <row r="50" spans="1:8" ht="12.75" customHeight="1" x14ac:dyDescent="0.35">
      <c r="A50" s="1">
        <v>65</v>
      </c>
      <c r="B50" s="8" t="str">
        <f>VLOOKUP(A50,sections!G$19:H$170,2,FALSE)</f>
        <v>GERSA Tee Simon</v>
      </c>
      <c r="C50" s="8" t="s">
        <v>290</v>
      </c>
      <c r="D50" s="28">
        <f>VLOOKUP(B50,'section play'!$M$3:$N$294,2,FALSE)</f>
        <v>84.22</v>
      </c>
      <c r="E50" s="28">
        <f t="shared" si="0"/>
        <v>84.213499999999996</v>
      </c>
      <c r="F50" s="10">
        <f t="shared" si="1"/>
        <v>50</v>
      </c>
      <c r="G50" s="28" t="str">
        <f t="shared" si="2"/>
        <v>GERSA Tee Simon</v>
      </c>
      <c r="H50" s="10">
        <f t="shared" si="3"/>
        <v>50</v>
      </c>
    </row>
    <row r="51" spans="1:8" ht="12.75" customHeight="1" x14ac:dyDescent="0.35">
      <c r="A51" s="1">
        <v>25</v>
      </c>
      <c r="B51" s="8" t="str">
        <f>VLOOKUP(A51,sections!G$19:H$170,2,FALSE)</f>
        <v>HOR Maxine Soal</v>
      </c>
      <c r="C51" s="8" t="s">
        <v>467</v>
      </c>
      <c r="D51" s="28">
        <f>VLOOKUP(B51,'section play'!$M$3:$N$294,2,FALSE)</f>
        <v>84.13</v>
      </c>
      <c r="E51" s="28">
        <f t="shared" si="0"/>
        <v>84.127499999999998</v>
      </c>
      <c r="F51" s="10">
        <f t="shared" si="1"/>
        <v>51</v>
      </c>
      <c r="G51" s="28" t="str">
        <f t="shared" si="2"/>
        <v>HOR Maxine Soal</v>
      </c>
      <c r="H51" s="10">
        <f t="shared" si="3"/>
        <v>51</v>
      </c>
    </row>
    <row r="52" spans="1:8" ht="12.75" customHeight="1" x14ac:dyDescent="0.35">
      <c r="A52" s="1">
        <v>49</v>
      </c>
      <c r="B52" s="8" t="str">
        <f>VLOOKUP(A52,sections!G$19:H$170,2,FALSE)</f>
        <v>WKE Denise Brennock</v>
      </c>
      <c r="C52" s="8" t="s">
        <v>258</v>
      </c>
      <c r="D52" s="28">
        <f>VLOOKUP(B52,'section play'!$M$3:$N$294,2,FALSE)</f>
        <v>84.1</v>
      </c>
      <c r="E52" s="28">
        <f t="shared" si="0"/>
        <v>84.095099999999988</v>
      </c>
      <c r="F52" s="10">
        <f t="shared" si="1"/>
        <v>52</v>
      </c>
      <c r="G52" s="28" t="str">
        <f t="shared" si="2"/>
        <v>WKE Denise Brennock</v>
      </c>
      <c r="H52" s="10">
        <f t="shared" si="3"/>
        <v>52</v>
      </c>
    </row>
    <row r="53" spans="1:8" ht="12.75" customHeight="1" x14ac:dyDescent="0.35">
      <c r="A53" s="1">
        <v>40</v>
      </c>
      <c r="B53" s="8" t="str">
        <f>VLOOKUP(A53,sections!G$19:H$170,2,FALSE)</f>
        <v>CAS Jackie Coleman</v>
      </c>
      <c r="C53" s="8" t="s">
        <v>240</v>
      </c>
      <c r="D53" s="28">
        <f>VLOOKUP(B53,'section play'!$M$3:$N$294,2,FALSE)</f>
        <v>83.82</v>
      </c>
      <c r="E53" s="28">
        <f t="shared" si="0"/>
        <v>83.815999999999988</v>
      </c>
      <c r="F53" s="10">
        <f t="shared" si="1"/>
        <v>53</v>
      </c>
      <c r="G53" s="28" t="str">
        <f t="shared" si="2"/>
        <v>CAS Jackie Coleman</v>
      </c>
      <c r="H53" s="10">
        <f t="shared" si="3"/>
        <v>53</v>
      </c>
    </row>
    <row r="54" spans="1:8" ht="12.75" customHeight="1" x14ac:dyDescent="0.35">
      <c r="A54" s="1">
        <v>59</v>
      </c>
      <c r="B54" s="8" t="str">
        <f>VLOOKUP(A54,sections!G$19:H$170,2,FALSE)</f>
        <v>MAN Sue Vue</v>
      </c>
      <c r="C54" s="8" t="s">
        <v>278</v>
      </c>
      <c r="D54" s="28">
        <f>VLOOKUP(B54,'section play'!$M$3:$N$294,2,FALSE)</f>
        <v>83.82</v>
      </c>
      <c r="E54" s="28">
        <f t="shared" si="0"/>
        <v>83.814099999999996</v>
      </c>
      <c r="F54" s="10">
        <f t="shared" si="1"/>
        <v>54</v>
      </c>
      <c r="G54" s="28" t="str">
        <f t="shared" si="2"/>
        <v>MAN Sue Vue</v>
      </c>
      <c r="H54" s="10">
        <f t="shared" si="3"/>
        <v>54</v>
      </c>
    </row>
    <row r="55" spans="1:8" ht="12.75" customHeight="1" x14ac:dyDescent="0.35">
      <c r="A55" s="1">
        <v>53</v>
      </c>
      <c r="B55" s="8" t="str">
        <f>VLOOKUP(A55,sections!G$19:H$170,2,FALSE)</f>
        <v>KAI Lee Early</v>
      </c>
      <c r="C55" s="8" t="s">
        <v>266</v>
      </c>
      <c r="D55" s="28">
        <f>VLOOKUP(B55,'section play'!$M$3:$N$294,2,FALSE)</f>
        <v>83.03</v>
      </c>
      <c r="E55" s="28">
        <f t="shared" si="0"/>
        <v>83.024699999999996</v>
      </c>
      <c r="F55" s="10">
        <f t="shared" si="1"/>
        <v>55</v>
      </c>
      <c r="G55" s="28" t="str">
        <f t="shared" si="2"/>
        <v>KAI Lee Early</v>
      </c>
      <c r="H55" s="10">
        <f t="shared" si="3"/>
        <v>55</v>
      </c>
    </row>
    <row r="56" spans="1:8" ht="12.75" customHeight="1" x14ac:dyDescent="0.35">
      <c r="A56" s="1">
        <v>89</v>
      </c>
      <c r="B56" s="8" t="str">
        <f>VLOOKUP(A56,sections!G$19:H$170,2,FALSE)</f>
        <v>MNU Karen Amiria</v>
      </c>
      <c r="C56" s="8" t="s">
        <v>322</v>
      </c>
      <c r="D56" s="28">
        <f>VLOOKUP(B56,'section play'!$M$3:$N$294,2,FALSE)</f>
        <v>83.03</v>
      </c>
      <c r="E56" s="28">
        <f t="shared" si="0"/>
        <v>83.021100000000004</v>
      </c>
      <c r="F56" s="10">
        <f t="shared" si="1"/>
        <v>56</v>
      </c>
      <c r="G56" s="28" t="str">
        <f t="shared" si="2"/>
        <v>MNU Karen Amiria</v>
      </c>
      <c r="H56" s="10">
        <f t="shared" si="3"/>
        <v>56</v>
      </c>
    </row>
    <row r="57" spans="1:8" ht="12.75" customHeight="1" x14ac:dyDescent="0.35">
      <c r="A57" s="1">
        <v>72</v>
      </c>
      <c r="B57" s="8" t="str">
        <f>VLOOKUP(A57,sections!G$19:H$170,2,FALSE)</f>
        <v>BIR Tina Fatuesi</v>
      </c>
      <c r="C57" s="8" t="s">
        <v>468</v>
      </c>
      <c r="D57" s="28">
        <f>VLOOKUP(B57,'section play'!$M$3:$N$294,2,FALSE)</f>
        <v>82.71</v>
      </c>
      <c r="E57" s="28">
        <f t="shared" si="0"/>
        <v>82.702799999999996</v>
      </c>
      <c r="F57" s="10">
        <f t="shared" si="1"/>
        <v>57</v>
      </c>
      <c r="G57" s="28" t="str">
        <f t="shared" si="2"/>
        <v>BIR Tina Fatuesi</v>
      </c>
      <c r="H57" s="10">
        <f t="shared" si="3"/>
        <v>57</v>
      </c>
    </row>
    <row r="58" spans="1:8" ht="12.75" customHeight="1" x14ac:dyDescent="0.35">
      <c r="A58" s="1">
        <v>93</v>
      </c>
      <c r="B58" s="8" t="str">
        <f>VLOOKUP(A58,sections!G$19:H$170,2,FALSE)</f>
        <v>PAT Feoi Hukui</v>
      </c>
      <c r="C58" s="8" t="s">
        <v>330</v>
      </c>
      <c r="D58" s="28">
        <f>VLOOKUP(B58,'section play'!$M$3:$N$294,2,FALSE)</f>
        <v>81.72</v>
      </c>
      <c r="E58" s="28">
        <f t="shared" si="0"/>
        <v>81.710700000000003</v>
      </c>
      <c r="F58" s="10">
        <f t="shared" si="1"/>
        <v>58</v>
      </c>
      <c r="G58" s="28" t="str">
        <f t="shared" si="2"/>
        <v>PAT Feoi Hukui</v>
      </c>
      <c r="H58" s="10">
        <f t="shared" si="3"/>
        <v>58</v>
      </c>
    </row>
    <row r="59" spans="1:8" ht="12.75" customHeight="1" x14ac:dyDescent="0.35">
      <c r="A59" s="1">
        <v>92</v>
      </c>
      <c r="B59" s="8" t="str">
        <f>VLOOKUP(A59,sections!G$19:H$170,2,FALSE)</f>
        <v>NPL Sharon Crook</v>
      </c>
      <c r="C59" s="8" t="s">
        <v>328</v>
      </c>
      <c r="D59" s="28">
        <f>VLOOKUP(B59,'section play'!$M$3:$N$294,2,FALSE)</f>
        <v>81.5</v>
      </c>
      <c r="E59" s="28">
        <f t="shared" si="0"/>
        <v>81.490799999999993</v>
      </c>
      <c r="F59" s="10">
        <f t="shared" si="1"/>
        <v>59</v>
      </c>
      <c r="G59" s="28" t="str">
        <f t="shared" si="2"/>
        <v>NPL Sharon Crook</v>
      </c>
      <c r="H59" s="10">
        <f t="shared" si="3"/>
        <v>59</v>
      </c>
    </row>
    <row r="60" spans="1:8" ht="12.75" customHeight="1" x14ac:dyDescent="0.35">
      <c r="A60" s="1">
        <v>33</v>
      </c>
      <c r="B60" s="8" t="str">
        <f>VLOOKUP(A60,sections!G$19:H$170,2,FALSE)</f>
        <v>KAI Trish O'Neill</v>
      </c>
      <c r="C60" s="8" t="s">
        <v>223</v>
      </c>
      <c r="D60" s="28">
        <f>VLOOKUP(B60,'section play'!$M$3:$N$294,2,FALSE)</f>
        <v>78.62</v>
      </c>
      <c r="E60" s="28">
        <f t="shared" si="0"/>
        <v>78.616700000000009</v>
      </c>
      <c r="F60" s="10">
        <f t="shared" si="1"/>
        <v>60</v>
      </c>
      <c r="G60" s="28" t="str">
        <f t="shared" si="2"/>
        <v>KAI Trish O'Neill</v>
      </c>
      <c r="H60" s="10">
        <f t="shared" si="3"/>
        <v>60</v>
      </c>
    </row>
    <row r="61" spans="1:8" ht="12.75" customHeight="1" x14ac:dyDescent="0.35">
      <c r="A61" s="1">
        <v>41</v>
      </c>
      <c r="B61" s="8" t="str">
        <f>VLOOKUP(A61,sections!G$19:H$170,2,FALSE)</f>
        <v>PAT Robyn Harris</v>
      </c>
      <c r="C61" s="8" t="s">
        <v>242</v>
      </c>
      <c r="D61" s="28">
        <f>VLOOKUP(B61,'section play'!$M$3:$N$294,2,FALSE)</f>
        <v>78.319999999999993</v>
      </c>
      <c r="E61" s="28">
        <f t="shared" si="0"/>
        <v>78.315899999999999</v>
      </c>
      <c r="F61" s="10">
        <f t="shared" si="1"/>
        <v>61</v>
      </c>
      <c r="G61" s="28" t="str">
        <f t="shared" si="2"/>
        <v>PAT Robyn Harris</v>
      </c>
      <c r="H61" s="10">
        <f t="shared" si="3"/>
        <v>61</v>
      </c>
    </row>
    <row r="62" spans="1:8" ht="12.75" customHeight="1" x14ac:dyDescent="0.35">
      <c r="A62" s="1">
        <v>29</v>
      </c>
      <c r="B62" s="8" t="str">
        <f>VLOOKUP(A62,sections!G$19:H$170,2,FALSE)</f>
        <v>PAP Kirsten Aumua</v>
      </c>
      <c r="C62" s="8" t="s">
        <v>469</v>
      </c>
      <c r="D62" s="28">
        <f>VLOOKUP(B62,'section play'!$M$3:$N$294,2,FALSE)</f>
        <v>77.33</v>
      </c>
      <c r="E62" s="28">
        <f t="shared" si="0"/>
        <v>77.327100000000002</v>
      </c>
      <c r="F62" s="10">
        <f t="shared" si="1"/>
        <v>62</v>
      </c>
      <c r="G62" s="28" t="str">
        <f t="shared" si="2"/>
        <v>PAP Kirsten Aumua</v>
      </c>
      <c r="H62" s="10">
        <f t="shared" si="3"/>
        <v>62</v>
      </c>
    </row>
    <row r="63" spans="1:8" ht="12.75" customHeight="1" x14ac:dyDescent="0.35">
      <c r="A63" s="1">
        <v>84</v>
      </c>
      <c r="B63" s="8" t="str">
        <f>VLOOKUP(A63,sections!G$19:H$170,2,FALSE)</f>
        <v>GERSA Sheryl Robertson</v>
      </c>
      <c r="C63" s="8" t="s">
        <v>312</v>
      </c>
      <c r="D63" s="28">
        <f>VLOOKUP(B63,'section play'!$M$3:$N$294,2,FALSE)</f>
        <v>76.91</v>
      </c>
      <c r="E63" s="28">
        <f t="shared" si="0"/>
        <v>76.901600000000002</v>
      </c>
      <c r="F63" s="10">
        <f t="shared" si="1"/>
        <v>63</v>
      </c>
      <c r="G63" s="28" t="str">
        <f t="shared" si="2"/>
        <v>GERSA Sheryl Robertson</v>
      </c>
      <c r="H63" s="10">
        <f t="shared" si="3"/>
        <v>63</v>
      </c>
    </row>
    <row r="64" spans="1:8" ht="12.75" customHeight="1" x14ac:dyDescent="0.35">
      <c r="A64" s="1">
        <v>23</v>
      </c>
      <c r="B64" s="8" t="str">
        <f>VLOOKUP(A64,sections!G$19:H$170,2,FALSE)</f>
        <v>RIC Kerry Ashbrook</v>
      </c>
      <c r="C64" s="8" t="s">
        <v>470</v>
      </c>
      <c r="D64" s="28">
        <f>VLOOKUP(B64,'section play'!$M$3:$N$294,2,FALSE)</f>
        <v>26.93</v>
      </c>
      <c r="E64" s="28">
        <f t="shared" si="0"/>
        <v>26.927699999999998</v>
      </c>
      <c r="F64" s="10">
        <f t="shared" si="1"/>
        <v>64</v>
      </c>
      <c r="G64" s="28" t="str">
        <f t="shared" si="2"/>
        <v>RIC Kerry Ashbrook</v>
      </c>
      <c r="H64" s="10">
        <f t="shared" si="3"/>
        <v>64</v>
      </c>
    </row>
    <row r="65" spans="1:8" ht="12.75" customHeight="1" x14ac:dyDescent="0.35">
      <c r="A65" s="1">
        <v>15</v>
      </c>
      <c r="B65" s="8" t="str">
        <f>VLOOKUP(A65,sections!G$19:H$170,2,FALSE)</f>
        <v>PUK Rachel Langdon</v>
      </c>
      <c r="C65" s="8" t="s">
        <v>197</v>
      </c>
      <c r="D65" s="28">
        <f>VLOOKUP(B65,'section play'!$M$3:$N$294,2,FALSE)</f>
        <v>25.93</v>
      </c>
      <c r="E65" s="28">
        <f t="shared" si="0"/>
        <v>25.9285</v>
      </c>
      <c r="F65" s="10">
        <f t="shared" si="1"/>
        <v>65</v>
      </c>
      <c r="G65" s="28" t="str">
        <f t="shared" si="2"/>
        <v>PUK Rachel Langdon</v>
      </c>
      <c r="H65" s="10">
        <f t="shared" si="3"/>
        <v>65</v>
      </c>
    </row>
    <row r="66" spans="1:8" ht="12.75" customHeight="1" x14ac:dyDescent="0.35">
      <c r="A66" s="1">
        <v>67</v>
      </c>
      <c r="B66" s="8" t="str">
        <f>VLOOKUP(A66,sections!G$19:H$170,2,FALSE)</f>
        <v>MAN Brooque Pologa</v>
      </c>
      <c r="C66" s="8" t="s">
        <v>294</v>
      </c>
      <c r="D66" s="28">
        <f>VLOOKUP(B66,'section play'!$M$3:$N$294,2,FALSE)</f>
        <v>25.93</v>
      </c>
      <c r="E66" s="28">
        <f t="shared" si="0"/>
        <v>25.923300000000001</v>
      </c>
      <c r="F66" s="10">
        <f t="shared" si="1"/>
        <v>66</v>
      </c>
      <c r="G66" s="28" t="str">
        <f t="shared" si="2"/>
        <v>MAN Brooque Pologa</v>
      </c>
      <c r="H66" s="10">
        <f t="shared" si="3"/>
        <v>66</v>
      </c>
    </row>
    <row r="67" spans="1:8" ht="12.75" customHeight="1" x14ac:dyDescent="0.35">
      <c r="A67" s="1">
        <v>9</v>
      </c>
      <c r="B67" s="8" t="str">
        <f>VLOOKUP(A67,sections!G$19:H$170,2,FALSE)</f>
        <v>TGA Suzanne Hart</v>
      </c>
      <c r="C67" s="8" t="s">
        <v>185</v>
      </c>
      <c r="D67" s="28">
        <f>VLOOKUP(B67,'section play'!$M$3:$N$294,2,FALSE)</f>
        <v>24.61</v>
      </c>
      <c r="E67" s="28">
        <f t="shared" si="0"/>
        <v>24.609099999999998</v>
      </c>
      <c r="F67" s="10">
        <f t="shared" si="1"/>
        <v>67</v>
      </c>
      <c r="G67" s="28" t="str">
        <f t="shared" si="2"/>
        <v>TGA Suzanne Hart</v>
      </c>
      <c r="H67" s="10">
        <f t="shared" si="3"/>
        <v>67</v>
      </c>
    </row>
    <row r="68" spans="1:8" ht="12.75" customHeight="1" x14ac:dyDescent="0.35">
      <c r="A68" s="1">
        <v>68</v>
      </c>
      <c r="B68" s="8" t="str">
        <f>VLOOKUP(A68,sections!G$19:H$170,2,FALSE)</f>
        <v>TGA Nita Knight</v>
      </c>
      <c r="C68" s="8" t="s">
        <v>296</v>
      </c>
      <c r="D68" s="28">
        <f>VLOOKUP(B68,'section play'!$M$3:$N$294,2,FALSE)</f>
        <v>22.72</v>
      </c>
      <c r="E68" s="28">
        <f t="shared" si="0"/>
        <v>22.713200000000001</v>
      </c>
      <c r="F68" s="10">
        <f t="shared" si="1"/>
        <v>68</v>
      </c>
      <c r="G68" s="28" t="str">
        <f t="shared" si="2"/>
        <v>TGA Nita Knight</v>
      </c>
      <c r="H68" s="10">
        <f t="shared" si="3"/>
        <v>68</v>
      </c>
    </row>
    <row r="69" spans="1:8" ht="12.75" customHeight="1" x14ac:dyDescent="0.35">
      <c r="A69" s="1">
        <v>54</v>
      </c>
      <c r="B69" s="8" t="str">
        <f>VLOOKUP(A69,sections!G$19:H$170,2,FALSE)</f>
        <v>GERSA Leeanne Stowers</v>
      </c>
      <c r="C69" s="8" t="s">
        <v>268</v>
      </c>
      <c r="D69" s="28">
        <f>VLOOKUP(B69,'section play'!$M$3:$N$294,2,FALSE)</f>
        <v>21.509999999999998</v>
      </c>
      <c r="E69" s="28">
        <f t="shared" si="0"/>
        <v>21.504599999999996</v>
      </c>
      <c r="F69" s="10">
        <f t="shared" si="1"/>
        <v>69</v>
      </c>
      <c r="G69" s="28" t="str">
        <f t="shared" si="2"/>
        <v>GERSA Leeanne Stowers</v>
      </c>
      <c r="H69" s="10">
        <f t="shared" si="3"/>
        <v>69</v>
      </c>
    </row>
    <row r="70" spans="1:8" ht="12.75" customHeight="1" x14ac:dyDescent="0.35">
      <c r="A70" s="1">
        <v>117</v>
      </c>
      <c r="B70" s="8" t="str">
        <f>VLOOKUP(A70,sections!G$19:H$170,2,FALSE)</f>
        <v>HWC Justine Hickey</v>
      </c>
      <c r="C70" s="8" t="s">
        <v>378</v>
      </c>
      <c r="D70" s="28">
        <f>VLOOKUP(B70,'section play'!$M$3:$N$294,2,FALSE)</f>
        <v>21.509999999999998</v>
      </c>
      <c r="E70" s="28">
        <f t="shared" si="0"/>
        <v>21.498299999999997</v>
      </c>
      <c r="F70" s="10">
        <f t="shared" si="1"/>
        <v>70</v>
      </c>
      <c r="G70" s="28" t="str">
        <f t="shared" si="2"/>
        <v>HWC Justine Hickey</v>
      </c>
      <c r="H70" s="10">
        <f t="shared" si="3"/>
        <v>70</v>
      </c>
    </row>
    <row r="71" spans="1:8" ht="12.75" customHeight="1" x14ac:dyDescent="0.35">
      <c r="A71" s="1">
        <v>64</v>
      </c>
      <c r="B71" s="8" t="str">
        <f>VLOOKUP(A71,sections!G$19:H$170,2,FALSE)</f>
        <v>MAN Diane Akui</v>
      </c>
      <c r="C71" s="8" t="s">
        <v>288</v>
      </c>
      <c r="D71" s="28">
        <f>VLOOKUP(B71,'section play'!$M$3:$N$294,2,FALSE)</f>
        <v>21.299999999999997</v>
      </c>
      <c r="E71" s="28">
        <f t="shared" si="0"/>
        <v>21.293599999999998</v>
      </c>
      <c r="F71" s="10">
        <f t="shared" si="1"/>
        <v>71</v>
      </c>
      <c r="G71" s="28" t="str">
        <f t="shared" si="2"/>
        <v>MAN Diane Akui</v>
      </c>
      <c r="H71" s="10">
        <f t="shared" si="3"/>
        <v>71</v>
      </c>
    </row>
    <row r="72" spans="1:8" ht="12.75" customHeight="1" x14ac:dyDescent="0.35">
      <c r="A72" s="1">
        <v>124</v>
      </c>
      <c r="B72" s="8" t="str">
        <f>VLOOKUP(A72,sections!G$19:H$170,2,FALSE)</f>
        <v>NPL Christine Berbine Carmine</v>
      </c>
      <c r="C72" s="8" t="s">
        <v>471</v>
      </c>
      <c r="D72" s="28">
        <f>VLOOKUP(B72,'section play'!$M$3:$N$294,2,FALSE)</f>
        <v>21.22</v>
      </c>
      <c r="E72" s="28">
        <f t="shared" si="0"/>
        <v>21.207599999999999</v>
      </c>
      <c r="F72" s="10">
        <f t="shared" si="1"/>
        <v>72</v>
      </c>
      <c r="G72" s="28" t="str">
        <f t="shared" si="2"/>
        <v>NPL Christine Berbine Carmine</v>
      </c>
      <c r="H72" s="10">
        <f t="shared" si="3"/>
        <v>72</v>
      </c>
    </row>
    <row r="73" spans="1:8" ht="12.75" customHeight="1" x14ac:dyDescent="0.35">
      <c r="A73" s="1">
        <v>51</v>
      </c>
      <c r="B73" s="8" t="str">
        <f>VLOOKUP(A73,sections!G$19:H$170,2,FALSE)</f>
        <v>OTK Teo Thoresen</v>
      </c>
      <c r="C73" s="8" t="s">
        <v>262</v>
      </c>
      <c r="D73" s="28">
        <f>VLOOKUP(B73,'section play'!$M$3:$N$294,2,FALSE)</f>
        <v>20.329999999999998</v>
      </c>
      <c r="E73" s="28">
        <f t="shared" si="0"/>
        <v>20.3249</v>
      </c>
      <c r="F73" s="10">
        <f t="shared" si="1"/>
        <v>73</v>
      </c>
      <c r="G73" s="28" t="str">
        <f t="shared" si="2"/>
        <v>OTK Teo Thoresen</v>
      </c>
      <c r="H73" s="10">
        <f t="shared" si="3"/>
        <v>73</v>
      </c>
    </row>
    <row r="74" spans="1:8" ht="12.75" customHeight="1" x14ac:dyDescent="0.35">
      <c r="A74" s="1">
        <v>69</v>
      </c>
      <c r="B74" s="8" t="str">
        <f>VLOOKUP(A74,sections!G$19:H$170,2,FALSE)</f>
        <v>PAT Ngahuia Tahi</v>
      </c>
      <c r="C74" s="8" t="s">
        <v>298</v>
      </c>
      <c r="D74" s="28">
        <f>VLOOKUP(B74,'section play'!$M$3:$N$294,2,FALSE)</f>
        <v>20.22</v>
      </c>
      <c r="E74" s="28">
        <f t="shared" si="0"/>
        <v>20.213099999999997</v>
      </c>
      <c r="F74" s="10">
        <f t="shared" si="1"/>
        <v>74</v>
      </c>
      <c r="G74" s="28" t="str">
        <f t="shared" si="2"/>
        <v>PAT Ngahuia Tahi</v>
      </c>
      <c r="H74" s="10">
        <f t="shared" si="3"/>
        <v>74</v>
      </c>
    </row>
    <row r="75" spans="1:8" ht="12.75" customHeight="1" x14ac:dyDescent="0.35">
      <c r="A75" s="1">
        <v>80</v>
      </c>
      <c r="B75" s="8" t="str">
        <f>VLOOKUP(A75,sections!G$19:H$170,2,FALSE)</f>
        <v>TGA Lil Saunders</v>
      </c>
      <c r="C75" s="8" t="s">
        <v>304</v>
      </c>
      <c r="D75" s="28">
        <f>VLOOKUP(B75,'section play'!$M$3:$N$294,2,FALSE)</f>
        <v>20.22</v>
      </c>
      <c r="E75" s="28">
        <f t="shared" si="0"/>
        <v>20.212</v>
      </c>
      <c r="F75" s="10">
        <f t="shared" si="1"/>
        <v>75</v>
      </c>
      <c r="G75" s="28" t="str">
        <f t="shared" si="2"/>
        <v>TGA Lil Saunders</v>
      </c>
      <c r="H75" s="10">
        <f t="shared" si="3"/>
        <v>75</v>
      </c>
    </row>
    <row r="76" spans="1:8" ht="12.75" customHeight="1" x14ac:dyDescent="0.35">
      <c r="A76" s="1">
        <v>101</v>
      </c>
      <c r="B76" s="8" t="str">
        <f>VLOOKUP(A76,sections!G$19:H$170,2,FALSE)</f>
        <v>GERSA Janine Clifford</v>
      </c>
      <c r="C76" s="8" t="s">
        <v>346</v>
      </c>
      <c r="D76" s="28">
        <f>VLOOKUP(B76,'section play'!$M$3:$N$294,2,FALSE)</f>
        <v>20.14</v>
      </c>
      <c r="E76" s="28">
        <f t="shared" si="0"/>
        <v>20.129899999999999</v>
      </c>
      <c r="F76" s="10">
        <f t="shared" si="1"/>
        <v>76</v>
      </c>
      <c r="G76" s="28" t="str">
        <f t="shared" si="2"/>
        <v>GERSA Janine Clifford</v>
      </c>
      <c r="H76" s="10">
        <f t="shared" si="3"/>
        <v>76</v>
      </c>
    </row>
    <row r="77" spans="1:8" ht="12.75" customHeight="1" x14ac:dyDescent="0.35">
      <c r="A77" s="1">
        <v>105</v>
      </c>
      <c r="B77" s="8" t="str">
        <f>VLOOKUP(A77,sections!G$19:H$170,2,FALSE)</f>
        <v>PAT Jazmine Toa</v>
      </c>
      <c r="C77" s="8" t="s">
        <v>354</v>
      </c>
      <c r="D77" s="28">
        <f>VLOOKUP(B77,'section play'!$M$3:$N$294,2,FALSE)</f>
        <v>20.119999999999997</v>
      </c>
      <c r="E77" s="28">
        <f t="shared" si="0"/>
        <v>20.109499999999997</v>
      </c>
      <c r="F77" s="10">
        <f t="shared" si="1"/>
        <v>77</v>
      </c>
      <c r="G77" s="28" t="str">
        <f t="shared" si="2"/>
        <v>PAT Jazmine Toa</v>
      </c>
      <c r="H77" s="10">
        <f t="shared" si="3"/>
        <v>77</v>
      </c>
    </row>
    <row r="78" spans="1:8" ht="12.75" customHeight="1" x14ac:dyDescent="0.35">
      <c r="A78" s="1">
        <v>56</v>
      </c>
      <c r="B78" s="8" t="str">
        <f>VLOOKUP(A78,sections!G$19:H$170,2,FALSE)</f>
        <v>TGA Annie Mair</v>
      </c>
      <c r="C78" s="8" t="s">
        <v>272</v>
      </c>
      <c r="D78" s="28">
        <f>VLOOKUP(B78,'section play'!$M$3:$N$294,2,FALSE)</f>
        <v>19.909999999999997</v>
      </c>
      <c r="E78" s="28">
        <f t="shared" si="0"/>
        <v>19.904399999999995</v>
      </c>
      <c r="F78" s="10">
        <f t="shared" si="1"/>
        <v>78</v>
      </c>
      <c r="G78" s="28" t="str">
        <f t="shared" si="2"/>
        <v>TGA Annie Mair</v>
      </c>
      <c r="H78" s="10">
        <f t="shared" si="3"/>
        <v>78</v>
      </c>
    </row>
    <row r="79" spans="1:8" ht="12.75" customHeight="1" x14ac:dyDescent="0.35">
      <c r="A79" s="1">
        <v>98</v>
      </c>
      <c r="B79" s="8" t="str">
        <f>VLOOKUP(A79,sections!G$19:H$170,2,FALSE)</f>
        <v>ONE Norma Black</v>
      </c>
      <c r="C79" s="8" t="s">
        <v>340</v>
      </c>
      <c r="D79" s="28">
        <f>VLOOKUP(B79,'section play'!$M$3:$N$294,2,FALSE)</f>
        <v>18.91</v>
      </c>
      <c r="E79" s="28">
        <f t="shared" si="0"/>
        <v>18.900200000000002</v>
      </c>
      <c r="F79" s="10">
        <f t="shared" si="1"/>
        <v>79</v>
      </c>
      <c r="G79" s="28" t="str">
        <f t="shared" si="2"/>
        <v>ONE Norma Black</v>
      </c>
      <c r="H79" s="10">
        <f t="shared" si="3"/>
        <v>79</v>
      </c>
    </row>
    <row r="80" spans="1:8" ht="12.75" customHeight="1" x14ac:dyDescent="0.35">
      <c r="A80" s="1">
        <v>75</v>
      </c>
      <c r="B80" s="8" t="str">
        <f>VLOOKUP(A80,sections!G$19:H$170,2,FALSE)</f>
        <v>GERSA Bella Brierly</v>
      </c>
      <c r="C80" s="8" t="s">
        <v>472</v>
      </c>
      <c r="D80" s="28">
        <f>VLOOKUP(B80,'section play'!$M$3:$N$294,2,FALSE)</f>
        <v>18.829999999999998</v>
      </c>
      <c r="E80" s="28">
        <f t="shared" si="0"/>
        <v>18.822499999999998</v>
      </c>
      <c r="F80" s="10">
        <f t="shared" si="1"/>
        <v>80</v>
      </c>
      <c r="G80" s="28" t="str">
        <f t="shared" si="2"/>
        <v>GERSA Bella Brierly</v>
      </c>
      <c r="H80" s="10">
        <f t="shared" si="3"/>
        <v>80</v>
      </c>
    </row>
    <row r="81" spans="1:8" ht="12.75" customHeight="1" x14ac:dyDescent="0.35">
      <c r="A81" s="1">
        <v>43</v>
      </c>
      <c r="B81" s="8" t="str">
        <f>VLOOKUP(A81,sections!G$19:H$170,2,FALSE)</f>
        <v>SWW Jessica Clapp</v>
      </c>
      <c r="C81" s="8" t="s">
        <v>246</v>
      </c>
      <c r="D81" s="28">
        <f>VLOOKUP(B81,'section play'!$M$3:$N$294,2,FALSE)</f>
        <v>18.72</v>
      </c>
      <c r="E81" s="28">
        <f t="shared" si="0"/>
        <v>18.715699999999998</v>
      </c>
      <c r="F81" s="10">
        <f t="shared" si="1"/>
        <v>81</v>
      </c>
      <c r="G81" s="28" t="str">
        <f t="shared" si="2"/>
        <v>SWW Jessica Clapp</v>
      </c>
      <c r="H81" s="10">
        <f t="shared" si="3"/>
        <v>81</v>
      </c>
    </row>
    <row r="82" spans="1:8" ht="12.75" customHeight="1" x14ac:dyDescent="0.35">
      <c r="A82" s="1">
        <v>66</v>
      </c>
      <c r="B82" s="8" t="str">
        <f>VLOOKUP(A82,sections!G$19:H$170,2,FALSE)</f>
        <v>OTA Tina Bartlett</v>
      </c>
      <c r="C82" s="8" t="s">
        <v>292</v>
      </c>
      <c r="D82" s="28">
        <f>VLOOKUP(B82,'section play'!$M$3:$N$294,2,FALSE)</f>
        <v>18.72</v>
      </c>
      <c r="E82" s="28">
        <f t="shared" si="0"/>
        <v>18.7134</v>
      </c>
      <c r="F82" s="10">
        <f t="shared" si="1"/>
        <v>82</v>
      </c>
      <c r="G82" s="28" t="str">
        <f t="shared" si="2"/>
        <v>OTA Tina Bartlett</v>
      </c>
      <c r="H82" s="10">
        <f t="shared" si="3"/>
        <v>82</v>
      </c>
    </row>
    <row r="83" spans="1:8" ht="12.75" customHeight="1" x14ac:dyDescent="0.35">
      <c r="A83" s="1">
        <v>60</v>
      </c>
      <c r="B83" s="8" t="str">
        <f>VLOOKUP(A83,sections!G$19:H$170,2,FALSE)</f>
        <v>SWA Mem Rapana</v>
      </c>
      <c r="C83" s="8" t="s">
        <v>280</v>
      </c>
      <c r="D83" s="28">
        <f>VLOOKUP(B83,'section play'!$M$3:$N$294,2,FALSE)</f>
        <v>18.619999999999997</v>
      </c>
      <c r="E83" s="28">
        <f t="shared" si="0"/>
        <v>18.613999999999997</v>
      </c>
      <c r="F83" s="10">
        <f t="shared" si="1"/>
        <v>83</v>
      </c>
      <c r="G83" s="28" t="str">
        <f t="shared" si="2"/>
        <v>SWA Mem Rapana</v>
      </c>
      <c r="H83" s="10">
        <f t="shared" si="3"/>
        <v>83</v>
      </c>
    </row>
    <row r="84" spans="1:8" ht="12.75" customHeight="1" x14ac:dyDescent="0.35">
      <c r="A84" s="1">
        <v>78</v>
      </c>
      <c r="B84" s="8" t="str">
        <f>VLOOKUP(A84,sections!G$19:H$170,2,FALSE)</f>
        <v>PATRSA Mel Grigg</v>
      </c>
      <c r="C84" s="8" t="s">
        <v>473</v>
      </c>
      <c r="D84" s="28">
        <f>VLOOKUP(B84,'section play'!$M$3:$N$294,2,FALSE)</f>
        <v>17.829999999999998</v>
      </c>
      <c r="E84" s="28">
        <f t="shared" si="0"/>
        <v>17.822199999999999</v>
      </c>
      <c r="F84" s="10">
        <f t="shared" si="1"/>
        <v>84</v>
      </c>
      <c r="G84" s="28" t="str">
        <f t="shared" si="2"/>
        <v>PATRSA Mel Grigg</v>
      </c>
      <c r="H84" s="10">
        <f t="shared" si="3"/>
        <v>84</v>
      </c>
    </row>
    <row r="85" spans="1:8" ht="12.75" customHeight="1" x14ac:dyDescent="0.35">
      <c r="A85" s="1">
        <v>116</v>
      </c>
      <c r="B85" s="8" t="str">
        <f>VLOOKUP(A85,sections!G$19:H$170,2,FALSE)</f>
        <v>ONE Tracey Rangiuia</v>
      </c>
      <c r="C85" s="8" t="s">
        <v>376</v>
      </c>
      <c r="D85" s="28">
        <f>VLOOKUP(B85,'section play'!$M$3:$N$294,2,FALSE)</f>
        <v>17.72</v>
      </c>
      <c r="E85" s="28">
        <f t="shared" si="0"/>
        <v>17.708399999999997</v>
      </c>
      <c r="F85" s="10">
        <f t="shared" si="1"/>
        <v>85</v>
      </c>
      <c r="G85" s="28" t="str">
        <f t="shared" si="2"/>
        <v>ONE Tracey Rangiuia</v>
      </c>
      <c r="H85" s="10">
        <f t="shared" si="3"/>
        <v>85</v>
      </c>
    </row>
    <row r="86" spans="1:8" ht="12.75" customHeight="1" x14ac:dyDescent="0.35">
      <c r="A86" s="1">
        <v>35</v>
      </c>
      <c r="B86" s="8" t="str">
        <f>VLOOKUP(A86,sections!G$19:H$170,2,FALSE)</f>
        <v>BIR Janie Wallace</v>
      </c>
      <c r="C86" s="8" t="s">
        <v>227</v>
      </c>
      <c r="D86" s="28">
        <f>VLOOKUP(B86,'section play'!$M$3:$N$294,2,FALSE)</f>
        <v>17.509999999999998</v>
      </c>
      <c r="E86" s="28">
        <f t="shared" si="0"/>
        <v>17.506499999999999</v>
      </c>
      <c r="F86" s="10">
        <f t="shared" si="1"/>
        <v>86</v>
      </c>
      <c r="G86" s="28" t="str">
        <f t="shared" si="2"/>
        <v>BIR Janie Wallace</v>
      </c>
      <c r="H86" s="10">
        <f t="shared" si="3"/>
        <v>86</v>
      </c>
    </row>
    <row r="87" spans="1:8" ht="12.75" customHeight="1" x14ac:dyDescent="0.35">
      <c r="A87" s="1">
        <v>83</v>
      </c>
      <c r="B87" s="8" t="str">
        <f>VLOOKUP(A87,sections!G$19:H$170,2,FALSE)</f>
        <v>MNU Lisa Martin</v>
      </c>
      <c r="C87" s="8" t="s">
        <v>310</v>
      </c>
      <c r="D87" s="28">
        <f>VLOOKUP(B87,'section play'!$M$3:$N$294,2,FALSE)</f>
        <v>17.509999999999998</v>
      </c>
      <c r="E87" s="28">
        <f t="shared" si="0"/>
        <v>17.5017</v>
      </c>
      <c r="F87" s="10">
        <f t="shared" si="1"/>
        <v>87</v>
      </c>
      <c r="G87" s="28" t="str">
        <f t="shared" si="2"/>
        <v>MNU Lisa Martin</v>
      </c>
      <c r="H87" s="10">
        <f t="shared" si="3"/>
        <v>87</v>
      </c>
    </row>
    <row r="88" spans="1:8" ht="12.75" customHeight="1" x14ac:dyDescent="0.35">
      <c r="A88" s="1">
        <v>82</v>
      </c>
      <c r="B88" s="8" t="str">
        <f>VLOOKUP(A88,sections!G$19:H$170,2,FALSE)</f>
        <v>TGA Hannah Browning</v>
      </c>
      <c r="C88" s="8" t="s">
        <v>308</v>
      </c>
      <c r="D88" s="28">
        <f>VLOOKUP(B88,'section play'!$M$3:$N$294,2,FALSE)</f>
        <v>17.02</v>
      </c>
      <c r="E88" s="28">
        <f t="shared" si="0"/>
        <v>17.011800000000001</v>
      </c>
      <c r="F88" s="10">
        <f t="shared" si="1"/>
        <v>88</v>
      </c>
      <c r="G88" s="28" t="str">
        <f t="shared" si="2"/>
        <v>TGA Hannah Browning</v>
      </c>
      <c r="H88" s="10">
        <f t="shared" si="3"/>
        <v>88</v>
      </c>
    </row>
    <row r="89" spans="1:8" ht="12.75" customHeight="1" x14ac:dyDescent="0.35">
      <c r="A89" s="1">
        <v>79</v>
      </c>
      <c r="B89" s="8" t="str">
        <f>VLOOKUP(A89,sections!G$19:H$170,2,FALSE)</f>
        <v>MAN GG Tahana</v>
      </c>
      <c r="C89" s="8" t="s">
        <v>474</v>
      </c>
      <c r="D89" s="28">
        <f>VLOOKUP(B89,'section play'!$M$3:$N$294,2,FALSE)</f>
        <v>16.399999999999999</v>
      </c>
      <c r="E89" s="28">
        <f t="shared" si="0"/>
        <v>16.392099999999999</v>
      </c>
      <c r="F89" s="10">
        <f t="shared" si="1"/>
        <v>89</v>
      </c>
      <c r="G89" s="28" t="str">
        <f t="shared" si="2"/>
        <v>MAN GG Tahana</v>
      </c>
      <c r="H89" s="10">
        <f t="shared" si="3"/>
        <v>89</v>
      </c>
    </row>
    <row r="90" spans="1:8" ht="12.75" customHeight="1" x14ac:dyDescent="0.35">
      <c r="A90" s="1">
        <v>85</v>
      </c>
      <c r="B90" s="8" t="str">
        <f>VLOOKUP(A90,sections!G$19:H$170,2,FALSE)</f>
        <v>TGA Tracy McNair</v>
      </c>
      <c r="C90" s="8" t="s">
        <v>314</v>
      </c>
      <c r="D90" s="28">
        <f>VLOOKUP(B90,'section play'!$M$3:$N$294,2,FALSE)</f>
        <v>15.620000000000001</v>
      </c>
      <c r="E90" s="28">
        <f t="shared" si="0"/>
        <v>15.611500000000001</v>
      </c>
      <c r="F90" s="10">
        <f t="shared" si="1"/>
        <v>90</v>
      </c>
      <c r="G90" s="28" t="str">
        <f t="shared" si="2"/>
        <v>TGA Tracy McNair</v>
      </c>
      <c r="H90" s="10">
        <f t="shared" si="3"/>
        <v>90</v>
      </c>
    </row>
    <row r="91" spans="1:8" ht="12.75" customHeight="1" x14ac:dyDescent="0.35">
      <c r="A91" s="1">
        <v>48</v>
      </c>
      <c r="B91" s="8" t="str">
        <f>VLOOKUP(A91,sections!G$19:H$170,2,FALSE)</f>
        <v>TGA Bubs Gray</v>
      </c>
      <c r="C91" s="8" t="s">
        <v>256</v>
      </c>
      <c r="D91" s="28">
        <f>VLOOKUP(B91,'section play'!$M$3:$N$294,2,FALSE)</f>
        <v>15.52</v>
      </c>
      <c r="E91" s="28">
        <f t="shared" si="0"/>
        <v>15.5152</v>
      </c>
      <c r="F91" s="10">
        <f t="shared" si="1"/>
        <v>91</v>
      </c>
      <c r="G91" s="28" t="str">
        <f t="shared" si="2"/>
        <v>TGA Bubs Gray</v>
      </c>
      <c r="H91" s="10">
        <f t="shared" si="3"/>
        <v>91</v>
      </c>
    </row>
    <row r="92" spans="1:8" ht="12.75" customHeight="1" x14ac:dyDescent="0.35">
      <c r="A92" s="1">
        <v>42</v>
      </c>
      <c r="B92" s="8" t="str">
        <f>VLOOKUP(A92,sections!G$19:H$170,2,FALSE)</f>
        <v>TAR Monica Kendrick</v>
      </c>
      <c r="C92" s="8" t="s">
        <v>244</v>
      </c>
      <c r="D92" s="28">
        <f>VLOOKUP(B92,'section play'!$M$3:$N$294,2,FALSE)</f>
        <v>14.309999999999999</v>
      </c>
      <c r="E92" s="28">
        <f t="shared" si="0"/>
        <v>14.305799999999998</v>
      </c>
      <c r="F92" s="10">
        <f t="shared" si="1"/>
        <v>92</v>
      </c>
      <c r="G92" s="28" t="str">
        <f t="shared" si="2"/>
        <v>TAR Monica Kendrick</v>
      </c>
      <c r="H92" s="10">
        <f t="shared" si="3"/>
        <v>92</v>
      </c>
    </row>
    <row r="93" spans="1:8" ht="12.75" customHeight="1" x14ac:dyDescent="0.35">
      <c r="A93" s="1">
        <v>44</v>
      </c>
      <c r="B93" s="8" t="str">
        <f>VLOOKUP(A93,sections!G$19:H$170,2,FALSE)</f>
        <v>TGA Michelle Lee</v>
      </c>
      <c r="C93" s="8" t="s">
        <v>248</v>
      </c>
      <c r="D93" s="28">
        <f>VLOOKUP(B93,'section play'!$M$3:$N$294,2,FALSE)</f>
        <v>14.309999999999999</v>
      </c>
      <c r="E93" s="28">
        <f t="shared" si="0"/>
        <v>14.305599999999998</v>
      </c>
      <c r="F93" s="10">
        <f t="shared" si="1"/>
        <v>93</v>
      </c>
      <c r="G93" s="28" t="str">
        <f t="shared" si="2"/>
        <v>TGA Michelle Lee</v>
      </c>
      <c r="H93" s="10">
        <f t="shared" si="3"/>
        <v>93</v>
      </c>
    </row>
    <row r="94" spans="1:8" ht="12.75" customHeight="1" x14ac:dyDescent="0.35">
      <c r="A94" s="1">
        <v>97</v>
      </c>
      <c r="B94" s="8" t="str">
        <f>VLOOKUP(A94,sections!G$19:H$170,2,FALSE)</f>
        <v>MAN Josie Tahana</v>
      </c>
      <c r="C94" s="8" t="s">
        <v>338</v>
      </c>
      <c r="D94" s="28">
        <f>VLOOKUP(B94,'section play'!$M$3:$N$294,2,FALSE)</f>
        <v>13.120000000000001</v>
      </c>
      <c r="E94" s="28">
        <f t="shared" si="0"/>
        <v>13.110300000000001</v>
      </c>
      <c r="F94" s="10">
        <f t="shared" si="1"/>
        <v>94</v>
      </c>
      <c r="G94" s="28" t="str">
        <f t="shared" si="2"/>
        <v>MAN Josie Tahana</v>
      </c>
      <c r="H94" s="10">
        <f t="shared" si="3"/>
        <v>94</v>
      </c>
    </row>
    <row r="95" spans="1:8" ht="12.75" customHeight="1" x14ac:dyDescent="0.35">
      <c r="A95" s="1">
        <v>114</v>
      </c>
      <c r="B95" s="8" t="str">
        <f>VLOOKUP(A95,sections!G$19:H$170,2,FALSE)</f>
        <v>GERSA Darylene Tutauha</v>
      </c>
      <c r="C95" s="8" t="s">
        <v>372</v>
      </c>
      <c r="D95" s="28">
        <f>VLOOKUP(B95,'section play'!$M$3:$N$294,2,FALSE)</f>
        <v>13.02</v>
      </c>
      <c r="E95" s="28">
        <f t="shared" si="0"/>
        <v>13.008599999999999</v>
      </c>
      <c r="F95" s="10">
        <f t="shared" si="1"/>
        <v>95</v>
      </c>
      <c r="G95" s="28" t="str">
        <f t="shared" si="2"/>
        <v>GERSA Darylene Tutauha</v>
      </c>
      <c r="H95" s="10">
        <f t="shared" si="3"/>
        <v>95</v>
      </c>
    </row>
    <row r="96" spans="1:8" ht="12.75" customHeight="1" x14ac:dyDescent="0.35">
      <c r="A96" s="1">
        <v>58</v>
      </c>
      <c r="B96" s="8" t="str">
        <f>VLOOKUP(A96,sections!G$19:H$170,2,FALSE)</f>
        <v>GERSA Brenda Rehu</v>
      </c>
      <c r="C96" s="8" t="s">
        <v>276</v>
      </c>
      <c r="D96" s="28">
        <f>VLOOKUP(B96,'section play'!$M$3:$N$294,2,FALSE)</f>
        <v>12.02</v>
      </c>
      <c r="E96" s="28">
        <f t="shared" si="0"/>
        <v>12.014199999999999</v>
      </c>
      <c r="F96" s="10">
        <f t="shared" si="1"/>
        <v>96</v>
      </c>
      <c r="G96" s="28" t="str">
        <f t="shared" si="2"/>
        <v>GERSA Brenda Rehu</v>
      </c>
      <c r="H96" s="10">
        <f t="shared" si="3"/>
        <v>96</v>
      </c>
    </row>
    <row r="97" spans="1:8" ht="12.75" customHeight="1" x14ac:dyDescent="0.35">
      <c r="A97" s="1">
        <v>77</v>
      </c>
      <c r="B97" s="8" t="str">
        <f>VLOOKUP(A97,sections!G$19:H$170,2,FALSE)</f>
        <v>TGA Merry Wills</v>
      </c>
      <c r="C97" s="8" t="s">
        <v>475</v>
      </c>
      <c r="D97" s="28">
        <f>VLOOKUP(B97,'section play'!$M$3:$N$294,2,FALSE)</f>
        <v>11.940000000000001</v>
      </c>
      <c r="E97" s="28">
        <f t="shared" si="0"/>
        <v>11.932300000000001</v>
      </c>
      <c r="F97" s="10">
        <f t="shared" si="1"/>
        <v>97</v>
      </c>
      <c r="G97" s="28" t="str">
        <f t="shared" si="2"/>
        <v>TGA Merry Wills</v>
      </c>
      <c r="H97" s="10">
        <f t="shared" si="3"/>
        <v>97</v>
      </c>
    </row>
    <row r="98" spans="1:8" ht="12.75" customHeight="1" x14ac:dyDescent="0.35">
      <c r="A98" s="1">
        <v>55</v>
      </c>
      <c r="B98" s="8" t="str">
        <f>VLOOKUP(A98,sections!G$19:H$170,2,FALSE)</f>
        <v>HOR Wendy Carlson</v>
      </c>
      <c r="C98" s="8" t="s">
        <v>270</v>
      </c>
      <c r="D98" s="28">
        <f>VLOOKUP(B98,'section play'!$M$3:$N$294,2,FALSE)</f>
        <v>11.829999999999998</v>
      </c>
      <c r="E98" s="28">
        <f t="shared" si="0"/>
        <v>11.824499999999999</v>
      </c>
      <c r="F98" s="10">
        <f t="shared" si="1"/>
        <v>98</v>
      </c>
      <c r="G98" s="28" t="str">
        <f t="shared" si="2"/>
        <v>HOR Wendy Carlson</v>
      </c>
      <c r="H98" s="10">
        <f t="shared" si="3"/>
        <v>98</v>
      </c>
    </row>
    <row r="99" spans="1:8" ht="12.75" customHeight="1" x14ac:dyDescent="0.35">
      <c r="A99" s="1">
        <v>86</v>
      </c>
      <c r="B99" s="8" t="str">
        <f>VLOOKUP(A99,sections!G$19:H$170,2,FALSE)</f>
        <v>WHKRSA Maria Ngatai</v>
      </c>
      <c r="C99" s="8" t="s">
        <v>316</v>
      </c>
      <c r="D99" s="28">
        <f>VLOOKUP(B99,'section play'!$M$3:$N$294,2,FALSE)</f>
        <v>11.829999999999998</v>
      </c>
      <c r="E99" s="28">
        <f t="shared" si="0"/>
        <v>11.821399999999999</v>
      </c>
      <c r="F99" s="10">
        <f t="shared" si="1"/>
        <v>99</v>
      </c>
      <c r="G99" s="28" t="str">
        <f t="shared" si="2"/>
        <v>WHKRSA Maria Ngatai</v>
      </c>
      <c r="H99" s="10">
        <f t="shared" si="3"/>
        <v>99</v>
      </c>
    </row>
    <row r="100" spans="1:8" ht="12.75" customHeight="1" x14ac:dyDescent="0.35">
      <c r="A100" s="1">
        <v>107</v>
      </c>
      <c r="B100" s="8" t="str">
        <f>VLOOKUP(A100,sections!G$19:H$170,2,FALSE)</f>
        <v>HOR Julieanne Boyce</v>
      </c>
      <c r="C100" s="8" t="s">
        <v>358</v>
      </c>
      <c r="D100" s="28">
        <f>VLOOKUP(B100,'section play'!$M$3:$N$294,2,FALSE)</f>
        <v>11.809999999999999</v>
      </c>
      <c r="E100" s="28">
        <f t="shared" si="0"/>
        <v>11.799299999999999</v>
      </c>
      <c r="F100" s="10">
        <f t="shared" si="1"/>
        <v>100</v>
      </c>
      <c r="G100" s="28" t="str">
        <f t="shared" si="2"/>
        <v>HOR Julieanne Boyce</v>
      </c>
      <c r="H100" s="10">
        <f t="shared" si="3"/>
        <v>100</v>
      </c>
    </row>
    <row r="101" spans="1:8" ht="12.75" customHeight="1" x14ac:dyDescent="0.35">
      <c r="A101" s="1">
        <v>108</v>
      </c>
      <c r="B101" s="8" t="str">
        <f>VLOOKUP(A101,sections!G$19:H$170,2,FALSE)</f>
        <v>OTK Lil Takiwa</v>
      </c>
      <c r="C101" s="8" t="s">
        <v>360</v>
      </c>
      <c r="D101" s="28">
        <f>VLOOKUP(B101,'section play'!$M$3:$N$294,2,FALSE)</f>
        <v>11.809999999999999</v>
      </c>
      <c r="E101" s="28">
        <f t="shared" si="0"/>
        <v>11.799199999999999</v>
      </c>
      <c r="F101" s="10">
        <f t="shared" si="1"/>
        <v>101</v>
      </c>
      <c r="G101" s="28" t="str">
        <f t="shared" si="2"/>
        <v>OTK Lil Takiwa</v>
      </c>
      <c r="H101" s="10">
        <f t="shared" si="3"/>
        <v>101</v>
      </c>
    </row>
    <row r="102" spans="1:8" ht="12.75" customHeight="1" x14ac:dyDescent="0.35">
      <c r="A102" s="1">
        <v>47</v>
      </c>
      <c r="B102" s="8" t="str">
        <f>VLOOKUP(A102,sections!G$19:H$170,2,FALSE)</f>
        <v>OTA Lani Pakieto</v>
      </c>
      <c r="C102" s="8" t="s">
        <v>254</v>
      </c>
      <c r="D102" s="28">
        <f>VLOOKUP(B102,'section play'!$M$3:$N$294,2,FALSE)</f>
        <v>10.81</v>
      </c>
      <c r="E102" s="28">
        <f t="shared" si="0"/>
        <v>10.805300000000001</v>
      </c>
      <c r="F102" s="10">
        <f t="shared" si="1"/>
        <v>102</v>
      </c>
      <c r="G102" s="28" t="str">
        <f t="shared" si="2"/>
        <v>OTA Lani Pakieto</v>
      </c>
      <c r="H102" s="10">
        <f t="shared" si="3"/>
        <v>102</v>
      </c>
    </row>
    <row r="103" spans="1:8" ht="12.75" customHeight="1" x14ac:dyDescent="0.35">
      <c r="A103" s="1">
        <v>112</v>
      </c>
      <c r="B103" s="8" t="str">
        <f>VLOOKUP(A103,sections!G$19:H$170,2,FALSE)</f>
        <v>GERSA Bubbles Clifford</v>
      </c>
      <c r="C103" s="8" t="s">
        <v>368</v>
      </c>
      <c r="D103" s="28">
        <f>VLOOKUP(B103,'section play'!$M$3:$N$294,2,FALSE)</f>
        <v>10.73</v>
      </c>
      <c r="E103" s="28">
        <f t="shared" si="0"/>
        <v>10.7188</v>
      </c>
      <c r="F103" s="10">
        <f t="shared" si="1"/>
        <v>103</v>
      </c>
      <c r="G103" s="28" t="str">
        <f t="shared" si="2"/>
        <v>GERSA Bubbles Clifford</v>
      </c>
      <c r="H103" s="10">
        <f t="shared" si="3"/>
        <v>103</v>
      </c>
    </row>
    <row r="104" spans="1:8" ht="12.75" customHeight="1" x14ac:dyDescent="0.35">
      <c r="A104" s="1">
        <v>81</v>
      </c>
      <c r="B104" s="8" t="str">
        <f>VLOOKUP(A104,sections!G$19:H$170,2,FALSE)</f>
        <v>TGA Annah Young</v>
      </c>
      <c r="C104" s="8" t="s">
        <v>306</v>
      </c>
      <c r="D104" s="28">
        <f>VLOOKUP(B104,'section play'!$M$3:$N$294,2,FALSE)</f>
        <v>10.620000000000001</v>
      </c>
      <c r="E104" s="28">
        <f t="shared" si="0"/>
        <v>10.6119</v>
      </c>
      <c r="F104" s="10">
        <f t="shared" si="1"/>
        <v>104</v>
      </c>
      <c r="G104" s="28" t="str">
        <f t="shared" si="2"/>
        <v>TGA Annah Young</v>
      </c>
      <c r="H104" s="10">
        <f t="shared" si="3"/>
        <v>104</v>
      </c>
    </row>
    <row r="105" spans="1:8" ht="12.75" customHeight="1" x14ac:dyDescent="0.35">
      <c r="A105" s="1">
        <v>123</v>
      </c>
      <c r="B105" s="8" t="str">
        <f>VLOOKUP(A105,sections!G$19:H$170,2,FALSE)</f>
        <v>WCC Katrina Tahana</v>
      </c>
      <c r="C105" s="8" t="s">
        <v>476</v>
      </c>
      <c r="D105" s="28">
        <f>VLOOKUP(B105,'section play'!$M$3:$N$294,2,FALSE)</f>
        <v>10.62</v>
      </c>
      <c r="E105" s="28">
        <f t="shared" si="0"/>
        <v>10.607699999999999</v>
      </c>
      <c r="F105" s="10">
        <f t="shared" si="1"/>
        <v>105</v>
      </c>
      <c r="G105" s="28" t="str">
        <f t="shared" si="2"/>
        <v>WCC Katrina Tahana</v>
      </c>
      <c r="H105" s="10">
        <f t="shared" si="3"/>
        <v>105</v>
      </c>
    </row>
    <row r="106" spans="1:8" ht="12.75" customHeight="1" x14ac:dyDescent="0.35">
      <c r="A106" s="1">
        <v>111</v>
      </c>
      <c r="B106" s="8" t="str">
        <f>VLOOKUP(A106,sections!G$19:H$170,2,FALSE)</f>
        <v>HOR Robyn Quinn</v>
      </c>
      <c r="C106" s="8" t="s">
        <v>366</v>
      </c>
      <c r="D106" s="28">
        <f>VLOOKUP(B106,'section play'!$M$3:$N$294,2,FALSE)</f>
        <v>10.52</v>
      </c>
      <c r="E106" s="28">
        <f t="shared" si="0"/>
        <v>10.508899999999999</v>
      </c>
      <c r="F106" s="10">
        <f t="shared" si="1"/>
        <v>106</v>
      </c>
      <c r="G106" s="28" t="str">
        <f t="shared" si="2"/>
        <v>HOR Robyn Quinn</v>
      </c>
      <c r="H106" s="10">
        <f t="shared" si="3"/>
        <v>106</v>
      </c>
    </row>
    <row r="107" spans="1:8" ht="12.75" customHeight="1" x14ac:dyDescent="0.35">
      <c r="A107" s="1">
        <v>88</v>
      </c>
      <c r="B107" s="8" t="str">
        <f>VLOOKUP(A107,sections!G$19:H$170,2,FALSE)</f>
        <v>PAT Janice Whiteside</v>
      </c>
      <c r="C107" s="8" t="s">
        <v>320</v>
      </c>
      <c r="D107" s="28">
        <f>VLOOKUP(B107,'section play'!$M$3:$N$294,2,FALSE)</f>
        <v>9.52</v>
      </c>
      <c r="E107" s="28">
        <f t="shared" si="0"/>
        <v>9.5111999999999988</v>
      </c>
      <c r="F107" s="10">
        <f t="shared" si="1"/>
        <v>107</v>
      </c>
      <c r="G107" s="28" t="str">
        <f t="shared" si="2"/>
        <v>PAT Janice Whiteside</v>
      </c>
      <c r="H107" s="10">
        <f t="shared" si="3"/>
        <v>107</v>
      </c>
    </row>
    <row r="108" spans="1:8" ht="12.75" customHeight="1" x14ac:dyDescent="0.35">
      <c r="A108" s="1">
        <v>91</v>
      </c>
      <c r="B108" s="8" t="str">
        <f>VLOOKUP(A108,sections!G$19:H$170,2,FALSE)</f>
        <v>MAN Acushla Potaka</v>
      </c>
      <c r="C108" s="8" t="s">
        <v>326</v>
      </c>
      <c r="D108" s="28">
        <f>VLOOKUP(B108,'section play'!$M$3:$N$294,2,FALSE)</f>
        <v>9.3099999999999987</v>
      </c>
      <c r="E108" s="28">
        <f t="shared" si="0"/>
        <v>9.3008999999999986</v>
      </c>
      <c r="F108" s="10">
        <f t="shared" si="1"/>
        <v>108</v>
      </c>
      <c r="G108" s="28" t="str">
        <f t="shared" si="2"/>
        <v>MAN Acushla Potaka</v>
      </c>
      <c r="H108" s="10">
        <f t="shared" si="3"/>
        <v>108</v>
      </c>
    </row>
    <row r="109" spans="1:8" ht="12.75" customHeight="1" x14ac:dyDescent="0.35">
      <c r="A109" s="1">
        <v>95</v>
      </c>
      <c r="B109" s="8" t="str">
        <f>VLOOKUP(A109,sections!G$19:H$170,2,FALSE)</f>
        <v>HOW Geraldine Rose</v>
      </c>
      <c r="C109" s="8" t="s">
        <v>334</v>
      </c>
      <c r="D109" s="28">
        <f>VLOOKUP(B109,'section play'!$M$3:$N$294,2,FALSE)</f>
        <v>9.3099999999999987</v>
      </c>
      <c r="E109" s="28">
        <f t="shared" si="0"/>
        <v>9.3004999999999995</v>
      </c>
      <c r="F109" s="10">
        <f t="shared" si="1"/>
        <v>109</v>
      </c>
      <c r="G109" s="28" t="str">
        <f t="shared" si="2"/>
        <v>HOW Geraldine Rose</v>
      </c>
      <c r="H109" s="10">
        <f t="shared" si="3"/>
        <v>109</v>
      </c>
    </row>
    <row r="110" spans="1:8" ht="12.75" customHeight="1" x14ac:dyDescent="0.35">
      <c r="A110" s="1">
        <v>96</v>
      </c>
      <c r="B110" s="8" t="str">
        <f>VLOOKUP(A110,sections!G$19:H$170,2,FALSE)</f>
        <v>TOK Cynthia Thompson</v>
      </c>
      <c r="C110" s="8" t="s">
        <v>336</v>
      </c>
      <c r="D110" s="28">
        <f>VLOOKUP(B110,'section play'!$M$3:$N$294,2,FALSE)</f>
        <v>8.1999999999999993</v>
      </c>
      <c r="E110" s="28">
        <f t="shared" si="0"/>
        <v>8.1903999999999986</v>
      </c>
      <c r="F110" s="10">
        <f t="shared" si="1"/>
        <v>110</v>
      </c>
      <c r="G110" s="28" t="str">
        <f t="shared" si="2"/>
        <v>TOK Cynthia Thompson</v>
      </c>
      <c r="H110" s="10">
        <f t="shared" si="3"/>
        <v>110</v>
      </c>
    </row>
    <row r="111" spans="1:8" ht="12.75" customHeight="1" x14ac:dyDescent="0.35">
      <c r="A111" s="1">
        <v>104</v>
      </c>
      <c r="B111" s="8" t="str">
        <f>VLOOKUP(A111,sections!G$19:H$170,2,FALSE)</f>
        <v>PAT Addison Argus</v>
      </c>
      <c r="C111" s="8" t="s">
        <v>352</v>
      </c>
      <c r="D111" s="28">
        <f>VLOOKUP(B111,'section play'!$M$3:$N$294,2,FALSE)</f>
        <v>6.21</v>
      </c>
      <c r="E111" s="28">
        <f t="shared" si="0"/>
        <v>6.1996000000000002</v>
      </c>
      <c r="F111" s="10">
        <f t="shared" si="1"/>
        <v>111</v>
      </c>
      <c r="G111" s="28" t="str">
        <f t="shared" si="2"/>
        <v>PAT Addison Argus</v>
      </c>
      <c r="H111" s="10">
        <f t="shared" si="3"/>
        <v>111</v>
      </c>
    </row>
    <row r="112" spans="1:8" ht="12.75" customHeight="1" x14ac:dyDescent="0.35">
      <c r="A112" s="1">
        <v>119</v>
      </c>
      <c r="B112" s="8" t="str">
        <f>VLOOKUP(A112,sections!G$19:H$170,2,FALSE)</f>
        <v>MAN Naia Tahana</v>
      </c>
      <c r="C112" s="8" t="s">
        <v>382</v>
      </c>
      <c r="D112" s="28">
        <f>VLOOKUP(B112,'section play'!$M$3:$N$294,2,FALSE)</f>
        <v>6.21</v>
      </c>
      <c r="E112" s="28">
        <f t="shared" si="0"/>
        <v>6.1981000000000002</v>
      </c>
      <c r="F112" s="10">
        <f t="shared" si="1"/>
        <v>112</v>
      </c>
      <c r="G112" s="28" t="str">
        <f t="shared" si="2"/>
        <v>MAN Naia Tahana</v>
      </c>
      <c r="H112" s="10">
        <f t="shared" si="3"/>
        <v>112</v>
      </c>
    </row>
    <row r="113" spans="1:8" ht="12.75" customHeight="1" x14ac:dyDescent="0.35">
      <c r="A113" s="1">
        <v>90</v>
      </c>
      <c r="B113" s="8" t="str">
        <f>VLOOKUP(A113,sections!G$19:H$170,2,FALSE)</f>
        <v>ONE Liz Morunga</v>
      </c>
      <c r="C113" s="8" t="s">
        <v>324</v>
      </c>
      <c r="D113" s="28">
        <f>VLOOKUP(B113,'section play'!$M$3:$N$294,2,FALSE)</f>
        <v>6.13</v>
      </c>
      <c r="E113" s="28">
        <f t="shared" si="0"/>
        <v>6.1209999999999996</v>
      </c>
      <c r="F113" s="10">
        <f t="shared" si="1"/>
        <v>113</v>
      </c>
      <c r="G113" s="28" t="str">
        <f t="shared" si="2"/>
        <v>ONE Liz Morunga</v>
      </c>
      <c r="H113" s="10">
        <f t="shared" si="3"/>
        <v>113</v>
      </c>
    </row>
    <row r="114" spans="1:8" ht="12.75" customHeight="1" x14ac:dyDescent="0.35">
      <c r="A114" s="1">
        <v>63</v>
      </c>
      <c r="B114" s="8" t="str">
        <f>VLOOKUP(A114,sections!G$19:H$170,2,FALSE)</f>
        <v>GERSA Sisi Ngata</v>
      </c>
      <c r="C114" s="8" t="s">
        <v>286</v>
      </c>
      <c r="D114" s="28">
        <f>VLOOKUP(B114,'section play'!$M$3:$N$294,2,FALSE)</f>
        <v>4.92</v>
      </c>
      <c r="E114" s="28">
        <f t="shared" si="0"/>
        <v>4.9136999999999995</v>
      </c>
      <c r="F114" s="10">
        <f t="shared" si="1"/>
        <v>114</v>
      </c>
      <c r="G114" s="28" t="str">
        <f t="shared" si="2"/>
        <v>GERSA Sisi Ngata</v>
      </c>
      <c r="H114" s="10">
        <f t="shared" si="3"/>
        <v>114</v>
      </c>
    </row>
    <row r="115" spans="1:8" ht="12.75" customHeight="1" x14ac:dyDescent="0.35">
      <c r="A115" s="1">
        <v>74</v>
      </c>
      <c r="B115" s="8" t="str">
        <f>VLOOKUP(A115,sections!G$19:H$170,2,FALSE)</f>
        <v>TOK Sheryl Wills</v>
      </c>
      <c r="C115" s="8" t="s">
        <v>477</v>
      </c>
      <c r="D115" s="28">
        <f>VLOOKUP(B115,'section play'!$M$3:$N$294,2,FALSE)</f>
        <v>4.92</v>
      </c>
      <c r="E115" s="28">
        <f t="shared" si="0"/>
        <v>4.9126000000000003</v>
      </c>
      <c r="F115" s="10">
        <f t="shared" si="1"/>
        <v>115</v>
      </c>
      <c r="G115" s="28" t="str">
        <f t="shared" si="2"/>
        <v>TOK Sheryl Wills</v>
      </c>
      <c r="H115" s="10">
        <f t="shared" si="3"/>
        <v>115</v>
      </c>
    </row>
    <row r="116" spans="1:8" ht="12.75" customHeight="1" x14ac:dyDescent="0.35">
      <c r="A116" s="1">
        <v>103</v>
      </c>
      <c r="B116" s="8" t="str">
        <f>VLOOKUP(A116,sections!G$19:H$170,2,FALSE)</f>
        <v>HOR Corrina Davis</v>
      </c>
      <c r="C116" s="8" t="s">
        <v>350</v>
      </c>
      <c r="D116" s="28">
        <f>VLOOKUP(B116,'section play'!$M$3:$N$294,2,FALSE)</f>
        <v>4.92</v>
      </c>
      <c r="E116" s="28">
        <f t="shared" si="0"/>
        <v>4.9097</v>
      </c>
      <c r="F116" s="10">
        <f t="shared" si="1"/>
        <v>116</v>
      </c>
      <c r="G116" s="28" t="str">
        <f t="shared" si="2"/>
        <v>HOR Corrina Davis</v>
      </c>
      <c r="H116" s="10">
        <f t="shared" si="3"/>
        <v>116</v>
      </c>
    </row>
    <row r="117" spans="1:8" ht="12.75" customHeight="1" x14ac:dyDescent="0.35">
      <c r="A117" s="1">
        <v>45</v>
      </c>
      <c r="B117" s="8" t="str">
        <f>VLOOKUP(A117,sections!G$19:H$170,2,FALSE)</f>
        <v>PAT Huia Kereopa</v>
      </c>
      <c r="C117" s="8" t="s">
        <v>250</v>
      </c>
      <c r="D117" s="28">
        <f>VLOOKUP(B117,'section play'!$M$3:$N$294,2,FALSE)</f>
        <v>3.71</v>
      </c>
      <c r="E117" s="28">
        <f t="shared" si="0"/>
        <v>3.7054999999999998</v>
      </c>
      <c r="F117" s="10">
        <f t="shared" si="1"/>
        <v>117</v>
      </c>
      <c r="G117" s="28" t="str">
        <f t="shared" si="2"/>
        <v>PAT Huia Kereopa</v>
      </c>
      <c r="H117" s="10">
        <f t="shared" si="3"/>
        <v>117</v>
      </c>
    </row>
    <row r="118" spans="1:8" ht="12.75" customHeight="1" x14ac:dyDescent="0.35">
      <c r="A118" s="1">
        <v>102</v>
      </c>
      <c r="B118" s="8" t="str">
        <f>VLOOKUP(A118,sections!G$19:H$170,2,FALSE)</f>
        <v>PUK Dianne Rangiuia</v>
      </c>
      <c r="C118" s="8" t="s">
        <v>348</v>
      </c>
      <c r="D118" s="28">
        <f>VLOOKUP(B118,'section play'!$M$3:$N$294,2,FALSE)</f>
        <v>3.71</v>
      </c>
      <c r="E118" s="28">
        <f t="shared" si="0"/>
        <v>3.6997999999999998</v>
      </c>
      <c r="F118" s="10">
        <f t="shared" si="1"/>
        <v>118</v>
      </c>
      <c r="G118" s="28" t="str">
        <f t="shared" si="2"/>
        <v>PUK Dianne Rangiuia</v>
      </c>
      <c r="H118" s="10">
        <f t="shared" si="3"/>
        <v>118</v>
      </c>
    </row>
    <row r="119" spans="1:8" ht="12.75" customHeight="1" x14ac:dyDescent="0.35">
      <c r="A119" s="1">
        <v>120</v>
      </c>
      <c r="B119" s="8" t="str">
        <f>VLOOKUP(A119,sections!G$19:H$170,2,FALSE)</f>
        <v>WHKRSA Alexandra Chase</v>
      </c>
      <c r="C119" s="8" t="s">
        <v>384</v>
      </c>
      <c r="D119" s="28">
        <f>VLOOKUP(B119,'section play'!$M$3:$N$294,2,FALSE)</f>
        <v>3.71</v>
      </c>
      <c r="E119" s="28">
        <f t="shared" si="0"/>
        <v>3.698</v>
      </c>
      <c r="F119" s="10">
        <f t="shared" si="1"/>
        <v>119</v>
      </c>
      <c r="G119" s="28" t="str">
        <f t="shared" si="2"/>
        <v>WHKRSA Alexandra Chase</v>
      </c>
      <c r="H119" s="10">
        <f t="shared" si="3"/>
        <v>119</v>
      </c>
    </row>
    <row r="120" spans="1:8" ht="12.75" customHeight="1" x14ac:dyDescent="0.35">
      <c r="A120" s="1">
        <v>110</v>
      </c>
      <c r="B120" s="8" t="str">
        <f>VLOOKUP(A120,sections!G$19:H$170,2,FALSE)</f>
        <v>PAT Terri Argus</v>
      </c>
      <c r="C120" s="8" t="s">
        <v>364</v>
      </c>
      <c r="D120" s="28">
        <f>VLOOKUP(B120,'section play'!$M$3:$N$294,2,FALSE)</f>
        <v>3.63</v>
      </c>
      <c r="E120" s="28">
        <f t="shared" si="0"/>
        <v>3.6189999999999998</v>
      </c>
      <c r="F120" s="10">
        <f t="shared" si="1"/>
        <v>120</v>
      </c>
      <c r="G120" s="28" t="str">
        <f t="shared" si="2"/>
        <v>PAT Terri Argus</v>
      </c>
      <c r="H120" s="10">
        <f t="shared" si="3"/>
        <v>120</v>
      </c>
    </row>
    <row r="121" spans="1:8" ht="12.75" customHeight="1" x14ac:dyDescent="0.35">
      <c r="A121" s="1">
        <v>115</v>
      </c>
      <c r="B121" s="8" t="str">
        <f>VLOOKUP(A121,sections!G$19:H$170,2,FALSE)</f>
        <v>MAN Tania Martin</v>
      </c>
      <c r="C121" s="8" t="s">
        <v>374</v>
      </c>
      <c r="D121" s="28">
        <f>VLOOKUP(B121,'section play'!$M$3:$N$294,2,FALSE)</f>
        <v>3.63</v>
      </c>
      <c r="E121" s="28">
        <f t="shared" si="0"/>
        <v>3.6185</v>
      </c>
      <c r="F121" s="10">
        <f t="shared" si="1"/>
        <v>121</v>
      </c>
      <c r="G121" s="28" t="str">
        <f t="shared" si="2"/>
        <v>MAN Tania Martin</v>
      </c>
      <c r="H121" s="10">
        <f t="shared" si="3"/>
        <v>121</v>
      </c>
    </row>
    <row r="122" spans="1:8" ht="12.75" customHeight="1" x14ac:dyDescent="0.35">
      <c r="A122" s="1">
        <v>113</v>
      </c>
      <c r="B122" s="8" t="str">
        <f>VLOOKUP(A122,sections!G$19:H$170,2,FALSE)</f>
        <v>PET Adrienne McCarthy</v>
      </c>
      <c r="C122" s="8" t="s">
        <v>370</v>
      </c>
      <c r="D122" s="28">
        <f>VLOOKUP(B122,'section play'!$M$3:$N$294,2,FALSE)</f>
        <v>2.5</v>
      </c>
      <c r="E122" s="28">
        <f t="shared" si="0"/>
        <v>2.4887000000000001</v>
      </c>
      <c r="F122" s="10">
        <f t="shared" si="1"/>
        <v>122</v>
      </c>
      <c r="G122" s="28" t="str">
        <f t="shared" si="2"/>
        <v>PET Adrienne McCarthy</v>
      </c>
      <c r="H122" s="10">
        <f t="shared" si="3"/>
        <v>122</v>
      </c>
    </row>
    <row r="123" spans="1:8" ht="12.75" customHeight="1" x14ac:dyDescent="0.35">
      <c r="A123" s="1">
        <v>122</v>
      </c>
      <c r="B123" s="8" t="str">
        <f>VLOOKUP(A123,sections!G$19:H$170,2,FALSE)</f>
        <v>MAN Ada Rawiri</v>
      </c>
      <c r="C123" s="8" t="s">
        <v>478</v>
      </c>
      <c r="D123" s="28">
        <f>VLOOKUP(B123,'section play'!$M$3:$N$294,2,FALSE)</f>
        <v>2.42</v>
      </c>
      <c r="E123" s="28">
        <f t="shared" si="0"/>
        <v>2.4077999999999999</v>
      </c>
      <c r="F123" s="10">
        <f t="shared" si="1"/>
        <v>123</v>
      </c>
      <c r="G123" s="28" t="str">
        <f t="shared" si="2"/>
        <v>MAN Ada Rawiri</v>
      </c>
      <c r="H123" s="10">
        <f t="shared" si="3"/>
        <v>123</v>
      </c>
    </row>
    <row r="124" spans="1:8" ht="12.75" customHeight="1" x14ac:dyDescent="0.35">
      <c r="A124" s="1">
        <v>94</v>
      </c>
      <c r="B124" s="8" t="str">
        <f>VLOOKUP(A124,sections!G$19:H$170,2,FALSE)</f>
        <v>TGA Angela Murton</v>
      </c>
      <c r="C124" s="8" t="s">
        <v>332</v>
      </c>
      <c r="D124" s="28">
        <f>VLOOKUP(B124,'section play'!$M$3:$N$294,2,FALSE)</f>
        <v>0.1</v>
      </c>
      <c r="E124" s="28">
        <f t="shared" si="0"/>
        <v>9.06E-2</v>
      </c>
      <c r="F124" s="10">
        <f t="shared" si="1"/>
        <v>124</v>
      </c>
      <c r="G124" s="28" t="str">
        <f t="shared" si="2"/>
        <v>TGA Angela Murton</v>
      </c>
      <c r="H124" s="10">
        <f t="shared" si="3"/>
        <v>124</v>
      </c>
    </row>
    <row r="125" spans="1:8" ht="12.75" customHeight="1" x14ac:dyDescent="0.35">
      <c r="A125" s="1">
        <v>99</v>
      </c>
      <c r="B125" s="8" t="str">
        <f>VLOOKUP(A125,sections!G$19:H$170,2,FALSE)</f>
        <v>ONE Rachel Mason</v>
      </c>
      <c r="C125" s="8" t="s">
        <v>342</v>
      </c>
      <c r="D125" s="28">
        <f>VLOOKUP(B125,'section play'!$M$3:$N$294,2,FALSE)</f>
        <v>0.1</v>
      </c>
      <c r="E125" s="28">
        <f t="shared" si="0"/>
        <v>9.01E-2</v>
      </c>
      <c r="F125" s="10">
        <f t="shared" si="1"/>
        <v>125</v>
      </c>
      <c r="G125" s="28" t="str">
        <f t="shared" si="2"/>
        <v>ONE Rachel Mason</v>
      </c>
      <c r="H125" s="10">
        <f t="shared" si="3"/>
        <v>125</v>
      </c>
    </row>
    <row r="126" spans="1:8" ht="12.75" customHeight="1" x14ac:dyDescent="0.35">
      <c r="A126" s="1">
        <v>118</v>
      </c>
      <c r="B126" s="8" t="str">
        <f>VLOOKUP(A126,sections!G$19:H$170,2,FALSE)</f>
        <v>MAN Clair Tahana</v>
      </c>
      <c r="C126" s="8" t="s">
        <v>380</v>
      </c>
      <c r="D126" s="28">
        <f>VLOOKUP(B126,'section play'!$M$3:$N$294,2,FALSE)</f>
        <v>0.1</v>
      </c>
      <c r="E126" s="28">
        <f t="shared" si="0"/>
        <v>8.8200000000000001E-2</v>
      </c>
      <c r="F126" s="10">
        <f t="shared" si="1"/>
        <v>126</v>
      </c>
      <c r="G126" s="28" t="str">
        <f t="shared" si="2"/>
        <v>MAN Clair Tahana</v>
      </c>
      <c r="H126" s="10">
        <f t="shared" si="3"/>
        <v>126</v>
      </c>
    </row>
    <row r="127" spans="1:8" ht="12.75" customHeight="1" x14ac:dyDescent="0.35">
      <c r="B127" s="8" t="s">
        <v>479</v>
      </c>
      <c r="C127" s="8"/>
      <c r="E127" s="1">
        <v>-2</v>
      </c>
      <c r="F127" s="10">
        <v>211</v>
      </c>
      <c r="G127" s="28" t="str">
        <f t="shared" si="2"/>
        <v>1BYE</v>
      </c>
      <c r="H127" s="10">
        <f t="shared" si="3"/>
        <v>211</v>
      </c>
    </row>
    <row r="128" spans="1:8" ht="12.75" customHeight="1" x14ac:dyDescent="0.35">
      <c r="B128" s="8" t="s">
        <v>480</v>
      </c>
      <c r="C128" s="8"/>
      <c r="E128" s="1">
        <v>-2</v>
      </c>
      <c r="F128" s="10">
        <v>212</v>
      </c>
      <c r="G128" s="28" t="str">
        <f t="shared" si="2"/>
        <v>2BYE</v>
      </c>
      <c r="H128" s="10">
        <f t="shared" si="3"/>
        <v>212</v>
      </c>
    </row>
    <row r="129" spans="2:8" ht="12.75" customHeight="1" x14ac:dyDescent="0.35">
      <c r="B129" s="8" t="s">
        <v>481</v>
      </c>
      <c r="C129" s="8"/>
      <c r="E129" s="1">
        <v>-2</v>
      </c>
      <c r="F129" s="10">
        <v>213</v>
      </c>
      <c r="G129" s="28" t="str">
        <f t="shared" si="2"/>
        <v>3BYE</v>
      </c>
      <c r="H129" s="10">
        <f t="shared" si="3"/>
        <v>213</v>
      </c>
    </row>
    <row r="130" spans="2:8" ht="12.75" customHeight="1" x14ac:dyDescent="0.35">
      <c r="B130" s="8" t="s">
        <v>482</v>
      </c>
      <c r="C130" s="8"/>
      <c r="E130" s="1">
        <v>-2</v>
      </c>
      <c r="F130" s="10">
        <v>214</v>
      </c>
      <c r="G130" s="28" t="str">
        <f t="shared" si="2"/>
        <v>4BYE</v>
      </c>
      <c r="H130" s="10">
        <f t="shared" si="3"/>
        <v>214</v>
      </c>
    </row>
    <row r="131" spans="2:8" ht="12.75" customHeight="1" x14ac:dyDescent="0.35">
      <c r="B131" s="8" t="s">
        <v>483</v>
      </c>
      <c r="C131" s="8"/>
      <c r="E131" s="1">
        <v>-2</v>
      </c>
      <c r="F131" s="10">
        <v>215</v>
      </c>
      <c r="G131" s="28" t="str">
        <f t="shared" si="2"/>
        <v>5BYE</v>
      </c>
      <c r="H131" s="10">
        <f t="shared" si="3"/>
        <v>215</v>
      </c>
    </row>
    <row r="132" spans="2:8" ht="12.75" customHeight="1" x14ac:dyDescent="0.35">
      <c r="B132" s="8" t="s">
        <v>484</v>
      </c>
      <c r="C132" s="8"/>
      <c r="E132" s="1">
        <v>-2</v>
      </c>
      <c r="F132" s="10">
        <v>216</v>
      </c>
      <c r="G132" s="28" t="str">
        <f t="shared" si="2"/>
        <v>6BYE</v>
      </c>
      <c r="H132" s="10">
        <f t="shared" si="3"/>
        <v>216</v>
      </c>
    </row>
    <row r="133" spans="2:8" ht="12.75" customHeight="1" x14ac:dyDescent="0.35">
      <c r="B133" s="8" t="s">
        <v>485</v>
      </c>
      <c r="C133" s="8"/>
      <c r="E133" s="1">
        <v>-2</v>
      </c>
      <c r="F133" s="10">
        <v>217</v>
      </c>
      <c r="G133" s="28" t="str">
        <f t="shared" si="2"/>
        <v>7BYE</v>
      </c>
      <c r="H133" s="10">
        <f t="shared" si="3"/>
        <v>217</v>
      </c>
    </row>
    <row r="134" spans="2:8" ht="12.75" customHeight="1" x14ac:dyDescent="0.35">
      <c r="B134" s="8" t="s">
        <v>486</v>
      </c>
      <c r="C134" s="8"/>
      <c r="E134" s="1">
        <v>-2</v>
      </c>
      <c r="F134" s="10">
        <v>218</v>
      </c>
      <c r="G134" s="28" t="str">
        <f t="shared" si="2"/>
        <v>8BYE</v>
      </c>
      <c r="H134" s="10">
        <f t="shared" si="3"/>
        <v>218</v>
      </c>
    </row>
    <row r="135" spans="2:8" ht="12.75" customHeight="1" x14ac:dyDescent="0.35">
      <c r="B135" s="8" t="s">
        <v>487</v>
      </c>
      <c r="C135" s="8"/>
      <c r="E135" s="1">
        <v>-2</v>
      </c>
      <c r="F135" s="10">
        <v>219</v>
      </c>
      <c r="G135" s="28" t="str">
        <f t="shared" si="2"/>
        <v>9BYE</v>
      </c>
      <c r="H135" s="10">
        <f t="shared" si="3"/>
        <v>219</v>
      </c>
    </row>
    <row r="136" spans="2:8" ht="12.75" customHeight="1" x14ac:dyDescent="0.35">
      <c r="B136" s="8" t="s">
        <v>488</v>
      </c>
      <c r="C136" s="8"/>
      <c r="E136" s="1">
        <v>-2</v>
      </c>
      <c r="F136" s="10">
        <v>220</v>
      </c>
      <c r="G136" s="28" t="str">
        <f t="shared" si="2"/>
        <v>10BYE</v>
      </c>
      <c r="H136" s="10">
        <f t="shared" si="3"/>
        <v>220</v>
      </c>
    </row>
    <row r="137" spans="2:8" ht="12.75" customHeight="1" x14ac:dyDescent="0.35">
      <c r="B137" s="8" t="s">
        <v>489</v>
      </c>
      <c r="C137" s="8"/>
      <c r="E137" s="1">
        <v>-2</v>
      </c>
      <c r="F137" s="10">
        <v>221</v>
      </c>
      <c r="G137" s="28" t="str">
        <f t="shared" si="2"/>
        <v>11BYE</v>
      </c>
      <c r="H137" s="10">
        <f t="shared" si="3"/>
        <v>221</v>
      </c>
    </row>
    <row r="138" spans="2:8" ht="12.75" customHeight="1" x14ac:dyDescent="0.35">
      <c r="B138" s="8"/>
      <c r="C138" s="8"/>
      <c r="F138" s="10"/>
      <c r="H138" s="10"/>
    </row>
    <row r="139" spans="2:8" ht="12.75" customHeight="1" x14ac:dyDescent="0.35">
      <c r="B139" s="8"/>
      <c r="C139" s="8"/>
      <c r="F139" s="10"/>
      <c r="H139" s="10"/>
    </row>
    <row r="140" spans="2:8" ht="12.75" customHeight="1" x14ac:dyDescent="0.35">
      <c r="B140" s="8"/>
      <c r="C140" s="8"/>
      <c r="F140" s="10"/>
      <c r="H140" s="10"/>
    </row>
    <row r="141" spans="2:8" ht="12.75" customHeight="1" x14ac:dyDescent="0.35">
      <c r="B141" s="8"/>
      <c r="C141" s="8"/>
      <c r="F141" s="10"/>
      <c r="H141" s="10"/>
    </row>
    <row r="142" spans="2:8" ht="12.75" customHeight="1" x14ac:dyDescent="0.35">
      <c r="B142" s="8"/>
      <c r="C142" s="8"/>
      <c r="F142" s="10"/>
      <c r="H142" s="10"/>
    </row>
    <row r="143" spans="2:8" ht="12.75" customHeight="1" x14ac:dyDescent="0.35">
      <c r="B143" s="8"/>
      <c r="C143" s="8"/>
      <c r="F143" s="10"/>
      <c r="H143" s="10"/>
    </row>
    <row r="144" spans="2:8" ht="12.75" customHeight="1" x14ac:dyDescent="0.35">
      <c r="B144" s="8"/>
      <c r="C144" s="8"/>
      <c r="F144" s="10"/>
      <c r="H144" s="10"/>
    </row>
    <row r="145" spans="2:8" ht="12.75" customHeight="1" x14ac:dyDescent="0.35">
      <c r="B145" s="8"/>
      <c r="C145" s="8"/>
      <c r="F145" s="10"/>
      <c r="H145" s="10"/>
    </row>
    <row r="146" spans="2:8" ht="12.75" customHeight="1" x14ac:dyDescent="0.35">
      <c r="B146" s="8"/>
      <c r="C146" s="8"/>
      <c r="F146" s="10"/>
      <c r="H146" s="10"/>
    </row>
    <row r="147" spans="2:8" ht="12.75" customHeight="1" x14ac:dyDescent="0.35">
      <c r="B147" s="8"/>
      <c r="C147" s="8"/>
      <c r="F147" s="10"/>
      <c r="H147" s="10"/>
    </row>
    <row r="148" spans="2:8" ht="12.75" customHeight="1" x14ac:dyDescent="0.35">
      <c r="B148" s="8"/>
      <c r="C148" s="8"/>
      <c r="F148" s="10"/>
      <c r="H148" s="10"/>
    </row>
    <row r="149" spans="2:8" ht="12.75" customHeight="1" x14ac:dyDescent="0.35">
      <c r="B149" s="8"/>
      <c r="C149" s="8"/>
      <c r="F149" s="10"/>
      <c r="H149" s="10"/>
    </row>
    <row r="150" spans="2:8" ht="12.75" customHeight="1" x14ac:dyDescent="0.35">
      <c r="B150" s="8"/>
      <c r="C150" s="8"/>
      <c r="F150" s="10"/>
      <c r="H150" s="10"/>
    </row>
    <row r="151" spans="2:8" ht="12.75" customHeight="1" x14ac:dyDescent="0.35">
      <c r="B151" s="8"/>
      <c r="C151" s="8"/>
      <c r="F151" s="10"/>
      <c r="H151" s="10"/>
    </row>
    <row r="152" spans="2:8" ht="12.75" customHeight="1" x14ac:dyDescent="0.35">
      <c r="B152" s="8"/>
      <c r="C152" s="8"/>
      <c r="F152" s="10"/>
      <c r="H152" s="10"/>
    </row>
    <row r="153" spans="2:8" ht="12.75" customHeight="1" x14ac:dyDescent="0.35">
      <c r="B153" s="8"/>
      <c r="C153" s="8"/>
      <c r="F153" s="10"/>
      <c r="H153" s="10"/>
    </row>
    <row r="154" spans="2:8" ht="12.75" customHeight="1" x14ac:dyDescent="0.35">
      <c r="B154" s="8"/>
      <c r="C154" s="8"/>
      <c r="F154" s="10"/>
      <c r="H154" s="10"/>
    </row>
    <row r="155" spans="2:8" ht="12.75" customHeight="1" x14ac:dyDescent="0.35">
      <c r="B155" s="8"/>
      <c r="C155" s="8"/>
      <c r="F155" s="10"/>
      <c r="H155" s="10"/>
    </row>
    <row r="156" spans="2:8" ht="12.75" customHeight="1" x14ac:dyDescent="0.35">
      <c r="B156" s="8"/>
      <c r="C156" s="8"/>
      <c r="F156" s="10"/>
      <c r="H156" s="10"/>
    </row>
    <row r="157" spans="2:8" ht="12.75" customHeight="1" x14ac:dyDescent="0.35">
      <c r="B157" s="8"/>
      <c r="C157" s="8"/>
      <c r="F157" s="10"/>
      <c r="H157" s="10"/>
    </row>
    <row r="158" spans="2:8" ht="12.75" customHeight="1" x14ac:dyDescent="0.35">
      <c r="B158" s="8"/>
      <c r="C158" s="8"/>
      <c r="F158" s="10"/>
      <c r="H158" s="10"/>
    </row>
    <row r="159" spans="2:8" ht="12.75" customHeight="1" x14ac:dyDescent="0.35">
      <c r="B159" s="8"/>
      <c r="C159" s="8"/>
      <c r="F159" s="10"/>
      <c r="H159" s="10"/>
    </row>
    <row r="160" spans="2:8" ht="12.75" customHeight="1" x14ac:dyDescent="0.35">
      <c r="B160" s="8"/>
      <c r="C160" s="8"/>
      <c r="F160" s="10"/>
      <c r="H160" s="10"/>
    </row>
    <row r="161" spans="2:8" ht="12.75" customHeight="1" x14ac:dyDescent="0.35">
      <c r="B161" s="8"/>
      <c r="C161" s="8"/>
      <c r="F161" s="10"/>
      <c r="H161" s="10"/>
    </row>
    <row r="162" spans="2:8" ht="12.75" customHeight="1" x14ac:dyDescent="0.35">
      <c r="B162" s="8"/>
      <c r="C162" s="8"/>
      <c r="F162" s="10"/>
      <c r="H162" s="10"/>
    </row>
    <row r="163" spans="2:8" ht="12.75" customHeight="1" x14ac:dyDescent="0.35">
      <c r="B163" s="8"/>
      <c r="C163" s="8"/>
      <c r="F163" s="10"/>
      <c r="H163" s="10"/>
    </row>
    <row r="164" spans="2:8" ht="12.75" customHeight="1" x14ac:dyDescent="0.35">
      <c r="B164" s="8"/>
      <c r="C164" s="8"/>
      <c r="F164" s="10"/>
      <c r="H164" s="10"/>
    </row>
    <row r="165" spans="2:8" ht="12.75" customHeight="1" x14ac:dyDescent="0.35">
      <c r="B165" s="8"/>
      <c r="C165" s="8"/>
      <c r="F165" s="10"/>
      <c r="H165" s="10"/>
    </row>
    <row r="166" spans="2:8" ht="12.75" customHeight="1" x14ac:dyDescent="0.35">
      <c r="B166" s="8"/>
      <c r="C166" s="8"/>
      <c r="F166" s="10"/>
      <c r="H166" s="10"/>
    </row>
    <row r="167" spans="2:8" ht="12.75" customHeight="1" x14ac:dyDescent="0.35">
      <c r="B167" s="8"/>
      <c r="C167" s="8"/>
      <c r="F167" s="10"/>
      <c r="H167" s="10"/>
    </row>
    <row r="168" spans="2:8" ht="12.75" customHeight="1" x14ac:dyDescent="0.35">
      <c r="B168" s="8"/>
      <c r="C168" s="8"/>
      <c r="F168" s="10"/>
      <c r="H168" s="10"/>
    </row>
    <row r="169" spans="2:8" ht="12.75" customHeight="1" x14ac:dyDescent="0.35">
      <c r="B169" s="8"/>
      <c r="C169" s="8"/>
      <c r="F169" s="10"/>
      <c r="H169" s="10"/>
    </row>
    <row r="170" spans="2:8" ht="12.75" customHeight="1" x14ac:dyDescent="0.35">
      <c r="B170" s="8"/>
      <c r="C170" s="8"/>
      <c r="F170" s="10"/>
      <c r="H170" s="10"/>
    </row>
    <row r="171" spans="2:8" ht="12.75" customHeight="1" x14ac:dyDescent="0.35">
      <c r="B171" s="8"/>
      <c r="C171" s="8"/>
      <c r="F171" s="10"/>
      <c r="H171" s="10"/>
    </row>
    <row r="172" spans="2:8" ht="12.75" customHeight="1" x14ac:dyDescent="0.35">
      <c r="B172" s="8"/>
      <c r="C172" s="8"/>
      <c r="F172" s="10"/>
      <c r="H172" s="10"/>
    </row>
    <row r="173" spans="2:8" ht="12.75" customHeight="1" x14ac:dyDescent="0.35">
      <c r="B173" s="8"/>
      <c r="C173" s="8"/>
      <c r="F173" s="10"/>
      <c r="H173" s="10"/>
    </row>
    <row r="174" spans="2:8" ht="12.75" customHeight="1" x14ac:dyDescent="0.35">
      <c r="B174" s="8"/>
      <c r="C174" s="8"/>
      <c r="F174" s="10"/>
      <c r="H174" s="10"/>
    </row>
    <row r="175" spans="2:8" ht="12.75" customHeight="1" x14ac:dyDescent="0.35">
      <c r="B175" s="8"/>
      <c r="C175" s="8"/>
      <c r="F175" s="10"/>
      <c r="H175" s="10"/>
    </row>
    <row r="176" spans="2:8" ht="12.75" customHeight="1" x14ac:dyDescent="0.35">
      <c r="B176" s="8"/>
      <c r="C176" s="8"/>
      <c r="F176" s="10"/>
      <c r="H176" s="10"/>
    </row>
    <row r="177" spans="2:8" ht="12.75" customHeight="1" x14ac:dyDescent="0.35">
      <c r="B177" s="8"/>
      <c r="C177" s="8"/>
      <c r="F177" s="10"/>
      <c r="H177" s="10"/>
    </row>
    <row r="178" spans="2:8" ht="12.75" customHeight="1" x14ac:dyDescent="0.35">
      <c r="B178" s="8"/>
      <c r="C178" s="8"/>
      <c r="F178" s="10"/>
      <c r="H178" s="10"/>
    </row>
    <row r="179" spans="2:8" ht="12.75" customHeight="1" x14ac:dyDescent="0.35">
      <c r="B179" s="8"/>
      <c r="C179" s="8"/>
      <c r="F179" s="10"/>
      <c r="H179" s="10"/>
    </row>
    <row r="180" spans="2:8" ht="12.75" customHeight="1" x14ac:dyDescent="0.35">
      <c r="B180" s="8"/>
      <c r="C180" s="8"/>
      <c r="F180" s="10"/>
      <c r="H180" s="10"/>
    </row>
    <row r="181" spans="2:8" ht="12.75" customHeight="1" x14ac:dyDescent="0.35">
      <c r="B181" s="8"/>
      <c r="C181" s="8"/>
      <c r="F181" s="10"/>
      <c r="H181" s="10"/>
    </row>
    <row r="182" spans="2:8" ht="12.75" customHeight="1" x14ac:dyDescent="0.35">
      <c r="B182" s="8"/>
      <c r="C182" s="8"/>
      <c r="F182" s="10"/>
      <c r="H182" s="10"/>
    </row>
    <row r="183" spans="2:8" ht="12.75" customHeight="1" x14ac:dyDescent="0.35">
      <c r="B183" s="8"/>
      <c r="C183" s="8"/>
      <c r="F183" s="10"/>
      <c r="H183" s="10"/>
    </row>
    <row r="184" spans="2:8" ht="12.75" customHeight="1" x14ac:dyDescent="0.35">
      <c r="B184" s="8"/>
      <c r="C184" s="8"/>
      <c r="F184" s="10"/>
      <c r="H184" s="10"/>
    </row>
    <row r="185" spans="2:8" ht="12.75" customHeight="1" x14ac:dyDescent="0.35">
      <c r="B185" s="8"/>
      <c r="C185" s="8"/>
      <c r="F185" s="10"/>
      <c r="H185" s="10"/>
    </row>
    <row r="186" spans="2:8" ht="12.75" customHeight="1" x14ac:dyDescent="0.35">
      <c r="B186" s="8"/>
      <c r="C186" s="8"/>
      <c r="F186" s="10"/>
      <c r="H186" s="10"/>
    </row>
    <row r="187" spans="2:8" ht="12.75" customHeight="1" x14ac:dyDescent="0.35">
      <c r="B187" s="8"/>
      <c r="C187" s="8"/>
      <c r="F187" s="10"/>
      <c r="H187" s="10"/>
    </row>
    <row r="188" spans="2:8" ht="12.75" customHeight="1" x14ac:dyDescent="0.35">
      <c r="B188" s="8"/>
      <c r="C188" s="8"/>
      <c r="F188" s="10"/>
      <c r="H188" s="10"/>
    </row>
    <row r="189" spans="2:8" ht="12.75" customHeight="1" x14ac:dyDescent="0.35">
      <c r="B189" s="8"/>
      <c r="C189" s="8"/>
      <c r="F189" s="10"/>
      <c r="H189" s="10"/>
    </row>
    <row r="190" spans="2:8" ht="12.75" customHeight="1" x14ac:dyDescent="0.35">
      <c r="B190" s="8"/>
      <c r="C190" s="8"/>
      <c r="F190" s="10"/>
      <c r="H190" s="10"/>
    </row>
    <row r="191" spans="2:8" ht="12.75" customHeight="1" x14ac:dyDescent="0.35">
      <c r="B191" s="8"/>
      <c r="C191" s="8"/>
      <c r="F191" s="10"/>
      <c r="H191" s="10"/>
    </row>
    <row r="192" spans="2:8" ht="12.75" customHeight="1" x14ac:dyDescent="0.35">
      <c r="B192" s="8"/>
      <c r="C192" s="8"/>
      <c r="F192" s="10"/>
      <c r="H192" s="10"/>
    </row>
    <row r="193" spans="2:8" ht="12.75" customHeight="1" x14ac:dyDescent="0.35">
      <c r="B193" s="8"/>
      <c r="C193" s="8"/>
      <c r="F193" s="10"/>
      <c r="H193" s="10"/>
    </row>
    <row r="194" spans="2:8" ht="12.75" customHeight="1" x14ac:dyDescent="0.35">
      <c r="B194" s="8"/>
      <c r="C194" s="8"/>
      <c r="F194" s="10"/>
      <c r="H194" s="10"/>
    </row>
    <row r="195" spans="2:8" ht="12.75" customHeight="1" x14ac:dyDescent="0.35">
      <c r="B195" s="8"/>
      <c r="C195" s="8"/>
      <c r="F195" s="10"/>
      <c r="H195" s="10"/>
    </row>
    <row r="196" spans="2:8" ht="12.75" customHeight="1" x14ac:dyDescent="0.35">
      <c r="B196" s="8"/>
      <c r="C196" s="8"/>
      <c r="F196" s="10"/>
      <c r="H196" s="10"/>
    </row>
    <row r="197" spans="2:8" ht="12.75" customHeight="1" x14ac:dyDescent="0.35">
      <c r="B197" s="8"/>
      <c r="C197" s="8"/>
      <c r="F197" s="10"/>
      <c r="H197" s="10"/>
    </row>
    <row r="198" spans="2:8" ht="12.75" customHeight="1" x14ac:dyDescent="0.35">
      <c r="B198" s="8"/>
      <c r="C198" s="8"/>
      <c r="F198" s="10"/>
      <c r="H198" s="10"/>
    </row>
    <row r="199" spans="2:8" ht="12.75" customHeight="1" x14ac:dyDescent="0.35">
      <c r="B199" s="8"/>
      <c r="C199" s="8"/>
      <c r="F199" s="10"/>
      <c r="H199" s="10"/>
    </row>
    <row r="200" spans="2:8" ht="12.75" customHeight="1" x14ac:dyDescent="0.35">
      <c r="B200" s="8"/>
      <c r="C200" s="8"/>
      <c r="F200" s="10"/>
      <c r="H200" s="10"/>
    </row>
    <row r="201" spans="2:8" ht="12.75" customHeight="1" x14ac:dyDescent="0.35">
      <c r="B201" s="8"/>
      <c r="C201" s="8"/>
      <c r="F201" s="10"/>
      <c r="H201" s="10"/>
    </row>
    <row r="202" spans="2:8" ht="12.75" customHeight="1" x14ac:dyDescent="0.35">
      <c r="B202" s="8"/>
      <c r="C202" s="8"/>
      <c r="F202" s="10"/>
      <c r="H202" s="10"/>
    </row>
    <row r="203" spans="2:8" ht="12.75" customHeight="1" x14ac:dyDescent="0.35">
      <c r="B203" s="8"/>
      <c r="C203" s="8"/>
      <c r="F203" s="10"/>
      <c r="H203" s="10"/>
    </row>
    <row r="204" spans="2:8" ht="12.75" customHeight="1" x14ac:dyDescent="0.35">
      <c r="B204" s="8"/>
      <c r="C204" s="8"/>
      <c r="F204" s="10"/>
      <c r="H204" s="10"/>
    </row>
    <row r="205" spans="2:8" ht="12.75" customHeight="1" x14ac:dyDescent="0.35">
      <c r="B205" s="8"/>
      <c r="C205" s="8"/>
      <c r="F205" s="10"/>
      <c r="H205" s="10"/>
    </row>
    <row r="206" spans="2:8" ht="12.75" customHeight="1" x14ac:dyDescent="0.35">
      <c r="B206" s="8"/>
      <c r="C206" s="8"/>
      <c r="F206" s="10"/>
      <c r="H206" s="10"/>
    </row>
    <row r="207" spans="2:8" ht="12.75" customHeight="1" x14ac:dyDescent="0.35">
      <c r="B207" s="8"/>
      <c r="C207" s="8"/>
      <c r="F207" s="10"/>
      <c r="H207" s="10"/>
    </row>
    <row r="208" spans="2:8" ht="12.75" customHeight="1" x14ac:dyDescent="0.35">
      <c r="B208" s="8"/>
      <c r="C208" s="8"/>
      <c r="F208" s="10"/>
      <c r="H208" s="10"/>
    </row>
    <row r="209" spans="2:8" ht="12.75" customHeight="1" x14ac:dyDescent="0.35">
      <c r="B209" s="8"/>
      <c r="C209" s="8"/>
      <c r="F209" s="10"/>
      <c r="H209" s="10"/>
    </row>
    <row r="210" spans="2:8" ht="12.75" customHeight="1" x14ac:dyDescent="0.35">
      <c r="B210" s="8"/>
      <c r="C210" s="8"/>
      <c r="F210" s="10"/>
      <c r="H210" s="10"/>
    </row>
    <row r="211" spans="2:8" ht="12.75" customHeight="1" x14ac:dyDescent="0.35">
      <c r="B211" s="8"/>
      <c r="C211" s="8"/>
      <c r="F211" s="10"/>
      <c r="H211" s="10"/>
    </row>
    <row r="212" spans="2:8" ht="12.75" customHeight="1" x14ac:dyDescent="0.35">
      <c r="B212" s="8"/>
      <c r="C212" s="8"/>
      <c r="F212" s="10"/>
      <c r="H212" s="10"/>
    </row>
    <row r="213" spans="2:8" ht="12.75" customHeight="1" x14ac:dyDescent="0.35">
      <c r="B213" s="8"/>
      <c r="C213" s="8"/>
      <c r="F213" s="10"/>
      <c r="H213" s="10"/>
    </row>
    <row r="214" spans="2:8" ht="12.75" customHeight="1" x14ac:dyDescent="0.35">
      <c r="B214" s="8"/>
      <c r="C214" s="8"/>
      <c r="F214" s="10"/>
      <c r="H214" s="10"/>
    </row>
    <row r="215" spans="2:8" ht="12.75" customHeight="1" x14ac:dyDescent="0.35">
      <c r="B215" s="8"/>
      <c r="C215" s="8"/>
      <c r="F215" s="10"/>
      <c r="H215" s="10"/>
    </row>
    <row r="216" spans="2:8" ht="12.75" customHeight="1" x14ac:dyDescent="0.35">
      <c r="B216" s="8"/>
      <c r="C216" s="8"/>
      <c r="F216" s="10"/>
      <c r="H216" s="10"/>
    </row>
    <row r="217" spans="2:8" ht="12.75" customHeight="1" x14ac:dyDescent="0.35">
      <c r="B217" s="8"/>
      <c r="C217" s="8"/>
      <c r="F217" s="10"/>
      <c r="H217" s="10"/>
    </row>
    <row r="218" spans="2:8" ht="12.75" customHeight="1" x14ac:dyDescent="0.35">
      <c r="B218" s="8"/>
      <c r="C218" s="8"/>
      <c r="F218" s="10"/>
      <c r="H218" s="10"/>
    </row>
    <row r="219" spans="2:8" ht="12.75" customHeight="1" x14ac:dyDescent="0.35">
      <c r="B219" s="8"/>
      <c r="C219" s="8"/>
      <c r="F219" s="10"/>
      <c r="H219" s="10"/>
    </row>
    <row r="220" spans="2:8" ht="12.75" customHeight="1" x14ac:dyDescent="0.35">
      <c r="B220" s="8"/>
      <c r="C220" s="8"/>
      <c r="F220" s="10"/>
      <c r="H220" s="10"/>
    </row>
    <row r="221" spans="2:8" ht="12.75" customHeight="1" x14ac:dyDescent="0.35">
      <c r="B221" s="8"/>
      <c r="C221" s="8"/>
      <c r="F221" s="10"/>
      <c r="H221" s="10"/>
    </row>
    <row r="222" spans="2:8" ht="12.75" customHeight="1" x14ac:dyDescent="0.35">
      <c r="B222" s="8"/>
      <c r="C222" s="8"/>
      <c r="F222" s="10"/>
      <c r="H222" s="10"/>
    </row>
    <row r="223" spans="2:8" ht="12.75" customHeight="1" x14ac:dyDescent="0.35">
      <c r="B223" s="8"/>
      <c r="C223" s="8"/>
      <c r="F223" s="10"/>
      <c r="H223" s="10"/>
    </row>
    <row r="224" spans="2:8" ht="12.75" customHeight="1" x14ac:dyDescent="0.35">
      <c r="B224" s="8"/>
      <c r="C224" s="8"/>
      <c r="F224" s="10"/>
      <c r="H224" s="10"/>
    </row>
    <row r="225" spans="2:8" ht="12.75" customHeight="1" x14ac:dyDescent="0.35">
      <c r="B225" s="8"/>
      <c r="C225" s="8"/>
      <c r="F225" s="10"/>
      <c r="H225" s="10"/>
    </row>
    <row r="226" spans="2:8" ht="12.75" customHeight="1" x14ac:dyDescent="0.35">
      <c r="B226" s="8"/>
      <c r="C226" s="8"/>
      <c r="F226" s="10"/>
      <c r="H226" s="10"/>
    </row>
    <row r="227" spans="2:8" ht="12.75" customHeight="1" x14ac:dyDescent="0.35">
      <c r="B227" s="8"/>
      <c r="C227" s="8"/>
      <c r="F227" s="10"/>
      <c r="H227" s="10"/>
    </row>
    <row r="228" spans="2:8" ht="12.75" customHeight="1" x14ac:dyDescent="0.35">
      <c r="B228" s="8"/>
      <c r="C228" s="8"/>
      <c r="F228" s="10"/>
      <c r="H228" s="10"/>
    </row>
    <row r="229" spans="2:8" ht="12.75" customHeight="1" x14ac:dyDescent="0.35">
      <c r="B229" s="8"/>
      <c r="C229" s="8"/>
      <c r="F229" s="10"/>
      <c r="H229" s="10"/>
    </row>
    <row r="230" spans="2:8" ht="12.75" customHeight="1" x14ac:dyDescent="0.35">
      <c r="B230" s="8"/>
      <c r="C230" s="8"/>
      <c r="F230" s="10"/>
      <c r="H230" s="10"/>
    </row>
    <row r="231" spans="2:8" ht="12.75" customHeight="1" x14ac:dyDescent="0.35">
      <c r="B231" s="8"/>
      <c r="C231" s="8"/>
      <c r="F231" s="10"/>
      <c r="H231" s="10"/>
    </row>
    <row r="232" spans="2:8" ht="12.75" customHeight="1" x14ac:dyDescent="0.35">
      <c r="B232" s="8"/>
      <c r="C232" s="8"/>
      <c r="F232" s="10"/>
      <c r="H232" s="10"/>
    </row>
    <row r="233" spans="2:8" ht="12.75" customHeight="1" x14ac:dyDescent="0.35">
      <c r="B233" s="8"/>
      <c r="C233" s="8"/>
      <c r="F233" s="10"/>
      <c r="H233" s="10"/>
    </row>
    <row r="234" spans="2:8" ht="12.75" customHeight="1" x14ac:dyDescent="0.35">
      <c r="B234" s="8"/>
      <c r="C234" s="8"/>
      <c r="F234" s="10"/>
      <c r="H234" s="10"/>
    </row>
    <row r="235" spans="2:8" ht="12.75" customHeight="1" x14ac:dyDescent="0.35">
      <c r="B235" s="8"/>
      <c r="C235" s="8"/>
      <c r="F235" s="10"/>
      <c r="H235" s="10"/>
    </row>
    <row r="236" spans="2:8" ht="12.75" customHeight="1" x14ac:dyDescent="0.35">
      <c r="B236" s="8"/>
      <c r="C236" s="8"/>
      <c r="F236" s="10"/>
      <c r="H236" s="10"/>
    </row>
    <row r="237" spans="2:8" ht="12.75" customHeight="1" x14ac:dyDescent="0.35">
      <c r="B237" s="8"/>
      <c r="C237" s="8"/>
      <c r="F237" s="10"/>
      <c r="H237" s="10"/>
    </row>
    <row r="238" spans="2:8" ht="12.75" customHeight="1" x14ac:dyDescent="0.35">
      <c r="B238" s="8"/>
      <c r="C238" s="8"/>
      <c r="F238" s="10"/>
      <c r="H238" s="10"/>
    </row>
    <row r="239" spans="2:8" ht="12.75" customHeight="1" x14ac:dyDescent="0.35">
      <c r="B239" s="8"/>
      <c r="C239" s="8"/>
      <c r="F239" s="10"/>
      <c r="H239" s="10"/>
    </row>
    <row r="240" spans="2:8" ht="12.75" customHeight="1" x14ac:dyDescent="0.35">
      <c r="B240" s="8"/>
      <c r="C240" s="8"/>
      <c r="F240" s="10"/>
      <c r="H240" s="10"/>
    </row>
    <row r="241" spans="2:8" ht="12.75" customHeight="1" x14ac:dyDescent="0.35">
      <c r="B241" s="8"/>
      <c r="C241" s="8"/>
      <c r="F241" s="10"/>
      <c r="H241" s="10"/>
    </row>
    <row r="242" spans="2:8" ht="12.75" customHeight="1" x14ac:dyDescent="0.35">
      <c r="B242" s="8"/>
      <c r="C242" s="8"/>
      <c r="F242" s="10"/>
      <c r="H242" s="10"/>
    </row>
    <row r="243" spans="2:8" ht="12.75" customHeight="1" x14ac:dyDescent="0.35">
      <c r="B243" s="8"/>
      <c r="C243" s="8"/>
      <c r="F243" s="10"/>
      <c r="H243" s="10"/>
    </row>
    <row r="244" spans="2:8" ht="12.75" customHeight="1" x14ac:dyDescent="0.35">
      <c r="B244" s="8"/>
      <c r="C244" s="8"/>
      <c r="F244" s="10"/>
      <c r="H244" s="10"/>
    </row>
    <row r="245" spans="2:8" ht="12.75" customHeight="1" x14ac:dyDescent="0.35">
      <c r="B245" s="8"/>
      <c r="C245" s="8"/>
      <c r="F245" s="10"/>
      <c r="H245" s="10"/>
    </row>
    <row r="246" spans="2:8" ht="12.75" customHeight="1" x14ac:dyDescent="0.35">
      <c r="B246" s="8"/>
      <c r="C246" s="8"/>
      <c r="F246" s="10"/>
      <c r="H246" s="10"/>
    </row>
    <row r="247" spans="2:8" ht="12.75" customHeight="1" x14ac:dyDescent="0.35">
      <c r="B247" s="8"/>
      <c r="C247" s="8"/>
      <c r="F247" s="10"/>
      <c r="H247" s="10"/>
    </row>
    <row r="248" spans="2:8" ht="12.75" customHeight="1" x14ac:dyDescent="0.35">
      <c r="B248" s="8"/>
      <c r="C248" s="8"/>
      <c r="F248" s="10"/>
      <c r="H248" s="10"/>
    </row>
    <row r="249" spans="2:8" ht="12.75" customHeight="1" x14ac:dyDescent="0.35">
      <c r="B249" s="8"/>
      <c r="C249" s="8"/>
      <c r="F249" s="10"/>
      <c r="H249" s="10"/>
    </row>
    <row r="250" spans="2:8" ht="12.75" customHeight="1" x14ac:dyDescent="0.35">
      <c r="B250" s="8"/>
      <c r="C250" s="8"/>
      <c r="F250" s="10"/>
      <c r="H250" s="10"/>
    </row>
    <row r="251" spans="2:8" ht="12.75" customHeight="1" x14ac:dyDescent="0.35">
      <c r="B251" s="8"/>
      <c r="C251" s="8"/>
      <c r="F251" s="10"/>
      <c r="H251" s="10"/>
    </row>
    <row r="252" spans="2:8" ht="12.75" customHeight="1" x14ac:dyDescent="0.35">
      <c r="B252" s="8"/>
      <c r="C252" s="8"/>
      <c r="F252" s="10"/>
      <c r="H252" s="10"/>
    </row>
    <row r="253" spans="2:8" ht="12.75" customHeight="1" x14ac:dyDescent="0.35">
      <c r="B253" s="8"/>
      <c r="C253" s="8"/>
      <c r="F253" s="10"/>
      <c r="H253" s="10"/>
    </row>
    <row r="254" spans="2:8" ht="12.75" customHeight="1" x14ac:dyDescent="0.35">
      <c r="B254" s="8"/>
      <c r="C254" s="8"/>
      <c r="F254" s="10"/>
      <c r="H254" s="10"/>
    </row>
    <row r="255" spans="2:8" ht="12.75" customHeight="1" x14ac:dyDescent="0.35">
      <c r="B255" s="8"/>
      <c r="C255" s="8"/>
      <c r="F255" s="10"/>
      <c r="H255" s="10"/>
    </row>
    <row r="256" spans="2:8" ht="12.75" customHeight="1" x14ac:dyDescent="0.35">
      <c r="B256" s="8"/>
      <c r="C256" s="8"/>
      <c r="F256" s="10"/>
      <c r="H256" s="10"/>
    </row>
    <row r="257" spans="2:8" ht="12.75" customHeight="1" x14ac:dyDescent="0.35">
      <c r="B257" s="8"/>
      <c r="C257" s="8"/>
      <c r="F257" s="10"/>
      <c r="H257" s="10"/>
    </row>
    <row r="258" spans="2:8" ht="12.75" customHeight="1" x14ac:dyDescent="0.35">
      <c r="B258" s="8"/>
      <c r="C258" s="8"/>
      <c r="F258" s="10"/>
      <c r="H258" s="10"/>
    </row>
    <row r="259" spans="2:8" ht="12.75" customHeight="1" x14ac:dyDescent="0.35">
      <c r="B259" s="8"/>
      <c r="C259" s="8"/>
      <c r="F259" s="10"/>
      <c r="H259" s="10"/>
    </row>
    <row r="260" spans="2:8" ht="12.75" customHeight="1" x14ac:dyDescent="0.35">
      <c r="B260" s="8"/>
      <c r="C260" s="8"/>
      <c r="F260" s="10"/>
      <c r="H260" s="10"/>
    </row>
    <row r="261" spans="2:8" ht="12.75" customHeight="1" x14ac:dyDescent="0.35">
      <c r="B261" s="8"/>
      <c r="C261" s="8"/>
      <c r="F261" s="10"/>
      <c r="H261" s="10"/>
    </row>
    <row r="262" spans="2:8" ht="12.75" customHeight="1" x14ac:dyDescent="0.35">
      <c r="B262" s="8"/>
      <c r="C262" s="8"/>
      <c r="F262" s="10"/>
      <c r="H262" s="10"/>
    </row>
    <row r="263" spans="2:8" ht="12.75" customHeight="1" x14ac:dyDescent="0.35">
      <c r="B263" s="8"/>
      <c r="C263" s="8"/>
      <c r="F263" s="10"/>
      <c r="H263" s="10"/>
    </row>
    <row r="264" spans="2:8" ht="12.75" customHeight="1" x14ac:dyDescent="0.35">
      <c r="B264" s="8"/>
      <c r="C264" s="8"/>
      <c r="F264" s="10"/>
      <c r="H264" s="10"/>
    </row>
    <row r="265" spans="2:8" ht="12.75" customHeight="1" x14ac:dyDescent="0.35">
      <c r="B265" s="8"/>
      <c r="C265" s="8"/>
      <c r="F265" s="10"/>
      <c r="H265" s="10"/>
    </row>
    <row r="266" spans="2:8" ht="12.75" customHeight="1" x14ac:dyDescent="0.35">
      <c r="B266" s="8"/>
      <c r="C266" s="8"/>
      <c r="F266" s="10"/>
      <c r="H266" s="10"/>
    </row>
    <row r="267" spans="2:8" ht="12.75" customHeight="1" x14ac:dyDescent="0.35">
      <c r="B267" s="8"/>
      <c r="C267" s="8"/>
      <c r="F267" s="10"/>
      <c r="H267" s="10"/>
    </row>
    <row r="268" spans="2:8" ht="12.75" customHeight="1" x14ac:dyDescent="0.35">
      <c r="B268" s="8"/>
      <c r="C268" s="8"/>
      <c r="F268" s="10"/>
      <c r="H268" s="10"/>
    </row>
    <row r="269" spans="2:8" ht="12.75" customHeight="1" x14ac:dyDescent="0.35">
      <c r="B269" s="8"/>
      <c r="C269" s="8"/>
      <c r="F269" s="10"/>
      <c r="H269" s="10"/>
    </row>
    <row r="270" spans="2:8" ht="12.75" customHeight="1" x14ac:dyDescent="0.35">
      <c r="B270" s="8"/>
      <c r="C270" s="8"/>
      <c r="F270" s="10"/>
      <c r="H270" s="10"/>
    </row>
    <row r="271" spans="2:8" ht="12.75" customHeight="1" x14ac:dyDescent="0.35">
      <c r="B271" s="8"/>
      <c r="C271" s="8"/>
      <c r="F271" s="10"/>
      <c r="H271" s="10"/>
    </row>
    <row r="272" spans="2:8" ht="12.75" customHeight="1" x14ac:dyDescent="0.35">
      <c r="B272" s="8"/>
      <c r="C272" s="8"/>
      <c r="F272" s="10"/>
      <c r="H272" s="10"/>
    </row>
    <row r="273" spans="2:8" ht="12.75" customHeight="1" x14ac:dyDescent="0.35">
      <c r="B273" s="8"/>
      <c r="C273" s="8"/>
      <c r="F273" s="10"/>
      <c r="H273" s="10"/>
    </row>
    <row r="274" spans="2:8" ht="12.75" customHeight="1" x14ac:dyDescent="0.35">
      <c r="B274" s="8"/>
      <c r="C274" s="8"/>
      <c r="F274" s="10"/>
      <c r="H274" s="10"/>
    </row>
    <row r="275" spans="2:8" ht="12.75" customHeight="1" x14ac:dyDescent="0.35">
      <c r="B275" s="8"/>
      <c r="C275" s="8"/>
      <c r="F275" s="10"/>
      <c r="H275" s="10"/>
    </row>
    <row r="276" spans="2:8" ht="12.75" customHeight="1" x14ac:dyDescent="0.35">
      <c r="B276" s="8"/>
      <c r="C276" s="8"/>
      <c r="F276" s="10"/>
      <c r="H276" s="10"/>
    </row>
    <row r="277" spans="2:8" ht="12.75" customHeight="1" x14ac:dyDescent="0.35">
      <c r="B277" s="8"/>
      <c r="C277" s="8"/>
      <c r="F277" s="10"/>
      <c r="H277" s="10"/>
    </row>
    <row r="278" spans="2:8" ht="12.75" customHeight="1" x14ac:dyDescent="0.35">
      <c r="B278" s="8"/>
      <c r="C278" s="8"/>
      <c r="F278" s="10"/>
      <c r="H278" s="10"/>
    </row>
    <row r="279" spans="2:8" ht="12.75" customHeight="1" x14ac:dyDescent="0.35">
      <c r="B279" s="8"/>
      <c r="C279" s="8"/>
      <c r="F279" s="10"/>
      <c r="H279" s="10"/>
    </row>
    <row r="280" spans="2:8" ht="12.75" customHeight="1" x14ac:dyDescent="0.35">
      <c r="B280" s="8"/>
      <c r="C280" s="8"/>
      <c r="F280" s="10"/>
      <c r="H280" s="10"/>
    </row>
    <row r="281" spans="2:8" ht="12.75" customHeight="1" x14ac:dyDescent="0.35">
      <c r="B281" s="8"/>
      <c r="C281" s="8"/>
      <c r="F281" s="10"/>
      <c r="H281" s="10"/>
    </row>
    <row r="282" spans="2:8" ht="12.75" customHeight="1" x14ac:dyDescent="0.35">
      <c r="B282" s="8"/>
      <c r="C282" s="8"/>
      <c r="F282" s="10"/>
      <c r="H282" s="10"/>
    </row>
    <row r="283" spans="2:8" ht="12.75" customHeight="1" x14ac:dyDescent="0.35">
      <c r="B283" s="8"/>
      <c r="C283" s="8"/>
      <c r="F283" s="10"/>
      <c r="H283" s="10"/>
    </row>
    <row r="284" spans="2:8" ht="12.75" customHeight="1" x14ac:dyDescent="0.35">
      <c r="B284" s="8"/>
      <c r="C284" s="8"/>
      <c r="F284" s="10"/>
      <c r="H284" s="10"/>
    </row>
    <row r="285" spans="2:8" ht="12.75" customHeight="1" x14ac:dyDescent="0.35">
      <c r="B285" s="8"/>
      <c r="C285" s="8"/>
      <c r="F285" s="10"/>
      <c r="H285" s="10"/>
    </row>
    <row r="286" spans="2:8" ht="12.75" customHeight="1" x14ac:dyDescent="0.35">
      <c r="B286" s="8"/>
      <c r="C286" s="8"/>
      <c r="F286" s="10"/>
      <c r="H286" s="10"/>
    </row>
    <row r="287" spans="2:8" ht="12.75" customHeight="1" x14ac:dyDescent="0.35">
      <c r="B287" s="8"/>
      <c r="C287" s="8"/>
      <c r="F287" s="10"/>
      <c r="H287" s="10"/>
    </row>
    <row r="288" spans="2:8" ht="12.75" customHeight="1" x14ac:dyDescent="0.35">
      <c r="B288" s="8"/>
      <c r="C288" s="8"/>
      <c r="F288" s="10"/>
      <c r="H288" s="10"/>
    </row>
    <row r="289" spans="2:8" ht="12.75" customHeight="1" x14ac:dyDescent="0.35">
      <c r="B289" s="8"/>
      <c r="C289" s="8"/>
      <c r="F289" s="10"/>
      <c r="H289" s="10"/>
    </row>
    <row r="290" spans="2:8" ht="12.75" customHeight="1" x14ac:dyDescent="0.35">
      <c r="B290" s="8"/>
      <c r="C290" s="8"/>
      <c r="F290" s="10"/>
      <c r="H290" s="10"/>
    </row>
    <row r="291" spans="2:8" ht="12.75" customHeight="1" x14ac:dyDescent="0.35">
      <c r="B291" s="8"/>
      <c r="C291" s="8"/>
      <c r="F291" s="10"/>
      <c r="H291" s="10"/>
    </row>
    <row r="292" spans="2:8" ht="12.75" customHeight="1" x14ac:dyDescent="0.35">
      <c r="B292" s="8"/>
      <c r="C292" s="8"/>
      <c r="F292" s="10"/>
      <c r="H292" s="10"/>
    </row>
    <row r="293" spans="2:8" ht="12.75" customHeight="1" x14ac:dyDescent="0.35">
      <c r="B293" s="8"/>
      <c r="C293" s="8"/>
      <c r="F293" s="10"/>
      <c r="H293" s="10"/>
    </row>
    <row r="294" spans="2:8" ht="12.75" customHeight="1" x14ac:dyDescent="0.35">
      <c r="B294" s="8"/>
      <c r="C294" s="8"/>
      <c r="F294" s="10"/>
      <c r="H294" s="10"/>
    </row>
    <row r="295" spans="2:8" ht="12.75" customHeight="1" x14ac:dyDescent="0.35">
      <c r="B295" s="8"/>
      <c r="C295" s="8"/>
      <c r="F295" s="10"/>
      <c r="H295" s="10"/>
    </row>
    <row r="296" spans="2:8" ht="12.75" customHeight="1" x14ac:dyDescent="0.35">
      <c r="B296" s="8"/>
      <c r="C296" s="8"/>
      <c r="F296" s="10"/>
      <c r="H296" s="10"/>
    </row>
    <row r="297" spans="2:8" ht="12.75" customHeight="1" x14ac:dyDescent="0.35">
      <c r="B297" s="8"/>
      <c r="C297" s="8"/>
      <c r="F297" s="10"/>
      <c r="H297" s="10"/>
    </row>
    <row r="298" spans="2:8" ht="12.75" customHeight="1" x14ac:dyDescent="0.35">
      <c r="B298" s="8"/>
      <c r="C298" s="8"/>
      <c r="F298" s="10"/>
      <c r="H298" s="10"/>
    </row>
    <row r="299" spans="2:8" ht="12.75" customHeight="1" x14ac:dyDescent="0.35">
      <c r="B299" s="8"/>
      <c r="C299" s="8"/>
      <c r="F299" s="10"/>
      <c r="H299" s="10"/>
    </row>
    <row r="300" spans="2:8" ht="12.75" customHeight="1" x14ac:dyDescent="0.35">
      <c r="B300" s="8"/>
      <c r="C300" s="8"/>
      <c r="F300" s="10"/>
      <c r="H300" s="10"/>
    </row>
    <row r="301" spans="2:8" ht="12.75" customHeight="1" x14ac:dyDescent="0.35">
      <c r="B301" s="8"/>
      <c r="C301" s="8"/>
      <c r="F301" s="10"/>
      <c r="H301" s="10"/>
    </row>
    <row r="302" spans="2:8" ht="12.75" customHeight="1" x14ac:dyDescent="0.35">
      <c r="B302" s="8"/>
      <c r="C302" s="8"/>
      <c r="F302" s="10"/>
      <c r="H302" s="10"/>
    </row>
    <row r="303" spans="2:8" ht="12.75" customHeight="1" x14ac:dyDescent="0.35">
      <c r="B303" s="8"/>
      <c r="C303" s="8"/>
      <c r="F303" s="10"/>
      <c r="H303" s="10"/>
    </row>
    <row r="304" spans="2:8" ht="12.75" customHeight="1" x14ac:dyDescent="0.35">
      <c r="B304" s="8"/>
      <c r="C304" s="8"/>
      <c r="F304" s="10"/>
      <c r="H304" s="10"/>
    </row>
    <row r="305" spans="2:8" ht="12.75" customHeight="1" x14ac:dyDescent="0.35">
      <c r="B305" s="8"/>
      <c r="C305" s="8"/>
      <c r="F305" s="10"/>
      <c r="H305" s="10"/>
    </row>
    <row r="306" spans="2:8" ht="12.75" customHeight="1" x14ac:dyDescent="0.35">
      <c r="B306" s="8"/>
      <c r="C306" s="8"/>
      <c r="F306" s="10"/>
      <c r="H306" s="10"/>
    </row>
    <row r="307" spans="2:8" ht="12.75" customHeight="1" x14ac:dyDescent="0.35">
      <c r="B307" s="8"/>
      <c r="C307" s="8"/>
      <c r="F307" s="10"/>
      <c r="H307" s="10"/>
    </row>
    <row r="308" spans="2:8" ht="12.75" customHeight="1" x14ac:dyDescent="0.35">
      <c r="B308" s="8"/>
      <c r="C308" s="8"/>
      <c r="F308" s="10"/>
      <c r="H308" s="10"/>
    </row>
    <row r="309" spans="2:8" ht="12.75" customHeight="1" x14ac:dyDescent="0.35">
      <c r="B309" s="8"/>
      <c r="C309" s="8"/>
      <c r="F309" s="10"/>
      <c r="H309" s="10"/>
    </row>
    <row r="310" spans="2:8" ht="12.75" customHeight="1" x14ac:dyDescent="0.35">
      <c r="B310" s="8"/>
      <c r="C310" s="8"/>
      <c r="F310" s="10"/>
      <c r="H310" s="10"/>
    </row>
    <row r="311" spans="2:8" ht="12.75" customHeight="1" x14ac:dyDescent="0.35">
      <c r="B311" s="8"/>
      <c r="C311" s="8"/>
      <c r="F311" s="10"/>
      <c r="H311" s="10"/>
    </row>
    <row r="312" spans="2:8" ht="12.75" customHeight="1" x14ac:dyDescent="0.35">
      <c r="B312" s="8"/>
      <c r="C312" s="8"/>
      <c r="F312" s="10"/>
      <c r="H312" s="10"/>
    </row>
    <row r="313" spans="2:8" ht="12.75" customHeight="1" x14ac:dyDescent="0.35">
      <c r="B313" s="8"/>
      <c r="C313" s="8"/>
      <c r="F313" s="10"/>
      <c r="H313" s="10"/>
    </row>
    <row r="314" spans="2:8" ht="12.75" customHeight="1" x14ac:dyDescent="0.35">
      <c r="B314" s="8"/>
      <c r="C314" s="8"/>
      <c r="F314" s="10"/>
      <c r="H314" s="10"/>
    </row>
    <row r="315" spans="2:8" ht="12.75" customHeight="1" x14ac:dyDescent="0.35">
      <c r="B315" s="8"/>
      <c r="C315" s="8"/>
      <c r="F315" s="10"/>
      <c r="H315" s="10"/>
    </row>
    <row r="316" spans="2:8" ht="12.75" customHeight="1" x14ac:dyDescent="0.35">
      <c r="B316" s="8"/>
      <c r="C316" s="8"/>
      <c r="F316" s="10"/>
      <c r="H316" s="10"/>
    </row>
    <row r="317" spans="2:8" ht="12.75" customHeight="1" x14ac:dyDescent="0.35">
      <c r="B317" s="8"/>
      <c r="C317" s="8"/>
      <c r="F317" s="10"/>
      <c r="H317" s="10"/>
    </row>
    <row r="318" spans="2:8" ht="12.75" customHeight="1" x14ac:dyDescent="0.35">
      <c r="B318" s="8"/>
      <c r="C318" s="8"/>
      <c r="F318" s="10"/>
      <c r="H318" s="10"/>
    </row>
    <row r="319" spans="2:8" ht="12.75" customHeight="1" x14ac:dyDescent="0.35">
      <c r="B319" s="8"/>
      <c r="C319" s="8"/>
      <c r="F319" s="10"/>
      <c r="H319" s="10"/>
    </row>
    <row r="320" spans="2:8" ht="12.75" customHeight="1" x14ac:dyDescent="0.35">
      <c r="B320" s="8"/>
      <c r="C320" s="8"/>
      <c r="F320" s="10"/>
      <c r="H320" s="10"/>
    </row>
    <row r="321" spans="2:8" ht="12.75" customHeight="1" x14ac:dyDescent="0.35">
      <c r="B321" s="8"/>
      <c r="C321" s="8"/>
      <c r="F321" s="10"/>
      <c r="H321" s="10"/>
    </row>
    <row r="322" spans="2:8" ht="12.75" customHeight="1" x14ac:dyDescent="0.35">
      <c r="B322" s="8"/>
      <c r="C322" s="8"/>
      <c r="F322" s="10"/>
      <c r="H322" s="10"/>
    </row>
    <row r="323" spans="2:8" ht="12.75" customHeight="1" x14ac:dyDescent="0.35">
      <c r="B323" s="8"/>
      <c r="C323" s="8"/>
      <c r="F323" s="10"/>
      <c r="H323" s="10"/>
    </row>
    <row r="324" spans="2:8" ht="12.75" customHeight="1" x14ac:dyDescent="0.35">
      <c r="B324" s="8"/>
      <c r="C324" s="8"/>
      <c r="F324" s="10"/>
      <c r="H324" s="10"/>
    </row>
    <row r="325" spans="2:8" ht="12.75" customHeight="1" x14ac:dyDescent="0.35">
      <c r="B325" s="8"/>
      <c r="C325" s="8"/>
      <c r="F325" s="10"/>
      <c r="H325" s="10"/>
    </row>
    <row r="326" spans="2:8" ht="12.75" customHeight="1" x14ac:dyDescent="0.35">
      <c r="B326" s="8"/>
      <c r="C326" s="8"/>
      <c r="F326" s="10"/>
      <c r="H326" s="10"/>
    </row>
    <row r="327" spans="2:8" ht="12.75" customHeight="1" x14ac:dyDescent="0.35">
      <c r="B327" s="8"/>
      <c r="C327" s="8"/>
      <c r="F327" s="10"/>
      <c r="H327" s="10"/>
    </row>
    <row r="328" spans="2:8" ht="12.75" customHeight="1" x14ac:dyDescent="0.35">
      <c r="B328" s="8"/>
      <c r="C328" s="8"/>
      <c r="F328" s="10"/>
      <c r="H328" s="10"/>
    </row>
    <row r="329" spans="2:8" ht="12.75" customHeight="1" x14ac:dyDescent="0.35">
      <c r="B329" s="8"/>
      <c r="C329" s="8"/>
      <c r="F329" s="10"/>
      <c r="H329" s="10"/>
    </row>
    <row r="330" spans="2:8" ht="12.75" customHeight="1" x14ac:dyDescent="0.35">
      <c r="B330" s="8"/>
      <c r="C330" s="8"/>
      <c r="F330" s="10"/>
      <c r="H330" s="10"/>
    </row>
    <row r="331" spans="2:8" ht="12.75" customHeight="1" x14ac:dyDescent="0.35">
      <c r="B331" s="8"/>
      <c r="C331" s="8"/>
      <c r="F331" s="10"/>
      <c r="H331" s="10"/>
    </row>
    <row r="332" spans="2:8" ht="12.75" customHeight="1" x14ac:dyDescent="0.35">
      <c r="B332" s="8"/>
      <c r="C332" s="8"/>
      <c r="F332" s="10"/>
      <c r="H332" s="10"/>
    </row>
    <row r="333" spans="2:8" ht="12.75" customHeight="1" x14ac:dyDescent="0.35">
      <c r="B333" s="8"/>
      <c r="C333" s="8"/>
      <c r="F333" s="10"/>
      <c r="H333" s="10"/>
    </row>
    <row r="334" spans="2:8" ht="12.75" customHeight="1" x14ac:dyDescent="0.35">
      <c r="B334" s="8"/>
      <c r="C334" s="8"/>
      <c r="F334" s="10"/>
      <c r="H334" s="10"/>
    </row>
    <row r="335" spans="2:8" ht="12.75" customHeight="1" x14ac:dyDescent="0.35">
      <c r="B335" s="8"/>
      <c r="C335" s="8"/>
      <c r="F335" s="10"/>
      <c r="H335" s="10"/>
    </row>
    <row r="336" spans="2:8" ht="12.75" customHeight="1" x14ac:dyDescent="0.35">
      <c r="B336" s="8"/>
      <c r="C336" s="8"/>
      <c r="F336" s="10"/>
      <c r="H336" s="10"/>
    </row>
    <row r="337" spans="2:8" ht="12.75" customHeight="1" x14ac:dyDescent="0.35">
      <c r="B337" s="8"/>
      <c r="C337" s="8"/>
      <c r="F337" s="10"/>
      <c r="H337" s="10"/>
    </row>
    <row r="338" spans="2:8" ht="15.75" customHeight="1" x14ac:dyDescent="0.35"/>
    <row r="339" spans="2:8" ht="15.75" customHeight="1" x14ac:dyDescent="0.35"/>
    <row r="340" spans="2:8" ht="15.75" customHeight="1" x14ac:dyDescent="0.35"/>
    <row r="341" spans="2:8" ht="15.75" customHeight="1" x14ac:dyDescent="0.35"/>
    <row r="342" spans="2:8" ht="15.75" customHeight="1" x14ac:dyDescent="0.35"/>
    <row r="343" spans="2:8" ht="15.75" customHeight="1" x14ac:dyDescent="0.35"/>
    <row r="344" spans="2:8" ht="15.75" customHeight="1" x14ac:dyDescent="0.35"/>
    <row r="345" spans="2:8" ht="15.75" customHeight="1" x14ac:dyDescent="0.35"/>
    <row r="346" spans="2:8" ht="15.75" customHeight="1" x14ac:dyDescent="0.35"/>
    <row r="347" spans="2:8" ht="15.75" customHeight="1" x14ac:dyDescent="0.35"/>
    <row r="348" spans="2:8" ht="15.75" customHeight="1" x14ac:dyDescent="0.35"/>
    <row r="349" spans="2:8" ht="15.75" customHeight="1" x14ac:dyDescent="0.35"/>
    <row r="350" spans="2:8" ht="15.75" customHeight="1" x14ac:dyDescent="0.35"/>
    <row r="351" spans="2:8" ht="15.75" customHeight="1" x14ac:dyDescent="0.35"/>
    <row r="352" spans="2:8"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I1:M7"/>
  </mergeCells>
  <pageMargins left="0.23622047244094491" right="0.23622047244094491" top="0.15748031496062992" bottom="0.1574803149606299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000"/>
  <sheetViews>
    <sheetView showGridLines="0" workbookViewId="0"/>
  </sheetViews>
  <sheetFormatPr defaultColWidth="12.59765625" defaultRowHeight="15" customHeight="1" x14ac:dyDescent="0.35"/>
  <cols>
    <col min="1" max="1" width="4.46484375" customWidth="1"/>
    <col min="2" max="2" width="21.59765625" customWidth="1"/>
    <col min="3" max="3" width="4.59765625" customWidth="1"/>
    <col min="4" max="5" width="0.59765625" customWidth="1"/>
    <col min="6" max="6" width="20.59765625" customWidth="1"/>
    <col min="7" max="7" width="4.59765625" customWidth="1"/>
    <col min="8" max="8" width="0.86328125" customWidth="1"/>
    <col min="9" max="9" width="1" customWidth="1"/>
    <col min="10" max="10" width="20.59765625" customWidth="1"/>
    <col min="11" max="11" width="4.59765625" customWidth="1"/>
    <col min="12" max="12" width="1" customWidth="1"/>
    <col min="13" max="13" width="1.1328125" customWidth="1"/>
    <col min="14" max="14" width="20.86328125" customWidth="1"/>
    <col min="15" max="15" width="4.59765625" customWidth="1"/>
    <col min="16" max="17" width="1" customWidth="1"/>
    <col min="18" max="18" width="20.59765625" customWidth="1"/>
    <col min="19" max="19" width="4.59765625" customWidth="1"/>
    <col min="20" max="21" width="0.59765625" customWidth="1"/>
  </cols>
  <sheetData>
    <row r="1" spans="1:23" ht="12.75" customHeight="1" x14ac:dyDescent="0.4">
      <c r="A1" s="4">
        <v>1</v>
      </c>
      <c r="B1" s="41" t="str">
        <f>VLOOKUP(A1,scores!F$1:G$137,2,FALSE)</f>
        <v>SWA Temple Geayley</v>
      </c>
      <c r="C1" s="42">
        <v>4</v>
      </c>
      <c r="D1" s="43"/>
      <c r="F1" s="8"/>
      <c r="G1" s="44"/>
      <c r="J1" s="8"/>
      <c r="K1" s="44"/>
      <c r="O1" s="44"/>
      <c r="S1" s="44"/>
    </row>
    <row r="2" spans="1:23" ht="12.75" customHeight="1" x14ac:dyDescent="0.4">
      <c r="A2" s="4">
        <v>64</v>
      </c>
      <c r="B2" s="45" t="str">
        <f>VLOOKUP(A2,scores!F$1:G$137,2,FALSE)</f>
        <v>RIC Kerry Ashbrook</v>
      </c>
      <c r="C2" s="42">
        <v>2</v>
      </c>
      <c r="D2" s="18"/>
      <c r="E2" s="43"/>
      <c r="F2" s="46" t="str">
        <f>IF(C1&gt;C2,B1,IF(C2&gt;C1,B2,""))</f>
        <v>SWA Temple Geayley</v>
      </c>
      <c r="G2" s="42">
        <v>4</v>
      </c>
      <c r="H2" s="47"/>
      <c r="J2" s="8"/>
      <c r="K2" s="44"/>
      <c r="O2" s="44"/>
      <c r="S2" s="44"/>
    </row>
    <row r="3" spans="1:23" ht="12.75" customHeight="1" x14ac:dyDescent="0.4">
      <c r="A3" s="4">
        <v>33</v>
      </c>
      <c r="B3" s="48" t="str">
        <f>VLOOKUP(A3,scores!F$1:G$137,2,FALSE)</f>
        <v>GERSA Victoria Heavey</v>
      </c>
      <c r="C3" s="42">
        <v>2</v>
      </c>
      <c r="D3" s="27"/>
      <c r="F3" s="49" t="str">
        <f>IF(C3&gt;C4,B3,IF(C4&gt;C3,B4,""))</f>
        <v>MAN Kelly Pologa</v>
      </c>
      <c r="G3" s="42">
        <v>3</v>
      </c>
      <c r="H3" s="23"/>
      <c r="J3" s="8"/>
      <c r="K3" s="44"/>
      <c r="N3" s="115" t="str">
        <f>sections!B1</f>
        <v>CNZ Ladies National Singles</v>
      </c>
      <c r="O3" s="105"/>
      <c r="P3" s="105"/>
      <c r="Q3" s="105"/>
      <c r="R3" s="105"/>
      <c r="S3" s="44"/>
    </row>
    <row r="4" spans="1:23" ht="12.75" customHeight="1" x14ac:dyDescent="0.4">
      <c r="A4" s="4">
        <v>32</v>
      </c>
      <c r="B4" s="50" t="str">
        <f>VLOOKUP(A4,scores!F$1:G$137,2,FALSE)</f>
        <v>MAN Kelly Pologa</v>
      </c>
      <c r="C4" s="42">
        <v>4</v>
      </c>
      <c r="F4" s="8"/>
      <c r="G4" s="44"/>
      <c r="H4" s="23"/>
      <c r="I4" s="47"/>
      <c r="J4" s="46" t="str">
        <f>IF(G2&gt;G3,F2,IF(G3&gt;G2,F3,""))</f>
        <v>SWA Temple Geayley</v>
      </c>
      <c r="K4" s="42">
        <v>4</v>
      </c>
      <c r="L4" s="43"/>
      <c r="N4" s="105"/>
      <c r="O4" s="105"/>
      <c r="P4" s="105"/>
      <c r="Q4" s="105"/>
      <c r="R4" s="105"/>
      <c r="S4" s="44"/>
    </row>
    <row r="5" spans="1:23" ht="12.75" customHeight="1" x14ac:dyDescent="0.4">
      <c r="A5" s="4">
        <v>17</v>
      </c>
      <c r="B5" s="41" t="str">
        <f>VLOOKUP(A5,scores!F$1:G$137,2,FALSE)</f>
        <v>BIR Ludene Paraha</v>
      </c>
      <c r="C5" s="42">
        <v>3</v>
      </c>
      <c r="D5" s="43"/>
      <c r="F5" s="8"/>
      <c r="G5" s="44"/>
      <c r="H5" s="23"/>
      <c r="J5" s="49" t="str">
        <f>IF(G6&gt;G7,F6,IF(G7&gt;G6,F7,""))</f>
        <v>MAN Rosie Rawiri</v>
      </c>
      <c r="K5" s="42">
        <v>3</v>
      </c>
      <c r="L5" s="23"/>
      <c r="N5" s="120" t="str">
        <f>sections!D1</f>
        <v>7.7.25 - 8.7.25</v>
      </c>
      <c r="O5" s="105"/>
      <c r="P5" s="105"/>
      <c r="Q5" s="105"/>
      <c r="R5" s="105"/>
      <c r="S5" s="44"/>
    </row>
    <row r="6" spans="1:23" ht="12.75" customHeight="1" x14ac:dyDescent="0.4">
      <c r="A6" s="4">
        <v>48</v>
      </c>
      <c r="B6" s="45" t="str">
        <f>VLOOKUP(A6,scores!F$1:G$137,2,FALSE)</f>
        <v>HOW Nina Massold</v>
      </c>
      <c r="C6" s="42">
        <v>4</v>
      </c>
      <c r="D6" s="18"/>
      <c r="E6" s="43"/>
      <c r="F6" s="51" t="str">
        <f>IF(C5&gt;C6,B5,IF(C6&gt;C5,B6,""))</f>
        <v>HOW Nina Massold</v>
      </c>
      <c r="G6" s="42">
        <v>0</v>
      </c>
      <c r="H6" s="27"/>
      <c r="J6" s="8"/>
      <c r="K6" s="44"/>
      <c r="L6" s="23"/>
      <c r="O6" s="44"/>
      <c r="S6" s="44"/>
    </row>
    <row r="7" spans="1:23" ht="12.75" customHeight="1" x14ac:dyDescent="0.4">
      <c r="A7" s="4">
        <v>49</v>
      </c>
      <c r="B7" s="48" t="str">
        <f>VLOOKUP(A7,scores!F$1:G$137,2,FALSE)</f>
        <v>PUK Micheala Langdon</v>
      </c>
      <c r="C7" s="42">
        <v>0</v>
      </c>
      <c r="D7" s="27"/>
      <c r="F7" s="52" t="str">
        <f>IF(C7&gt;C8,B7,IF(C8&gt;C7,B8,""))</f>
        <v>MAN Rosie Rawiri</v>
      </c>
      <c r="G7" s="42">
        <v>4</v>
      </c>
      <c r="J7" s="8"/>
      <c r="K7" s="44"/>
      <c r="L7" s="23"/>
      <c r="O7" s="44"/>
      <c r="S7" s="44"/>
    </row>
    <row r="8" spans="1:23" ht="12.75" customHeight="1" x14ac:dyDescent="0.4">
      <c r="A8" s="4">
        <v>16</v>
      </c>
      <c r="B8" s="50" t="str">
        <f>VLOOKUP(A8,scores!F$1:G$137,2,FALSE)</f>
        <v>MAN Rosie Rawiri</v>
      </c>
      <c r="C8" s="42">
        <v>4</v>
      </c>
      <c r="F8" s="8"/>
      <c r="G8" s="44"/>
      <c r="J8" s="8"/>
      <c r="K8" s="44"/>
      <c r="L8" s="23"/>
      <c r="M8" s="43"/>
      <c r="N8" s="46" t="str">
        <f>IF(K4&gt;K5,J4,IF(K5&gt;K4,J5,""))</f>
        <v>SWA Temple Geayley</v>
      </c>
      <c r="O8" s="42">
        <v>3</v>
      </c>
      <c r="P8" s="43"/>
      <c r="S8" s="44"/>
    </row>
    <row r="9" spans="1:23" ht="12.75" customHeight="1" x14ac:dyDescent="0.4">
      <c r="A9" s="4">
        <v>9</v>
      </c>
      <c r="B9" s="41" t="str">
        <f>VLOOKUP(A9,scores!F$1:G$137,2,FALSE)</f>
        <v>MAN Heihera Rehu Brown</v>
      </c>
      <c r="C9" s="42">
        <v>4</v>
      </c>
      <c r="D9" s="43"/>
      <c r="F9" s="8"/>
      <c r="G9" s="44"/>
      <c r="J9" s="8"/>
      <c r="K9" s="44"/>
      <c r="L9" s="23"/>
      <c r="N9" s="49" t="str">
        <f>IF(K12&gt;K13,J12,IF(K13&gt;K12,J13,""))</f>
        <v>PAT Hazel Cook</v>
      </c>
      <c r="O9" s="42">
        <v>5</v>
      </c>
      <c r="P9" s="23"/>
      <c r="S9" s="44"/>
    </row>
    <row r="10" spans="1:23" ht="12.75" customHeight="1" x14ac:dyDescent="0.4">
      <c r="A10" s="4">
        <v>56</v>
      </c>
      <c r="B10" s="45" t="str">
        <f>VLOOKUP(A10,scores!F$1:G$137,2,FALSE)</f>
        <v>MNU Karen Amiria</v>
      </c>
      <c r="C10" s="42">
        <v>1</v>
      </c>
      <c r="D10" s="18"/>
      <c r="E10" s="43"/>
      <c r="F10" s="46" t="str">
        <f>IF(C9&gt;C10,B9,IF(C10&gt;C9,B10,""))</f>
        <v>MAN Heihera Rehu Brown</v>
      </c>
      <c r="G10" s="42">
        <v>2</v>
      </c>
      <c r="H10" s="43"/>
      <c r="J10" s="8"/>
      <c r="K10" s="44"/>
      <c r="L10" s="23"/>
      <c r="O10" s="44"/>
      <c r="P10" s="23"/>
      <c r="S10" s="44"/>
    </row>
    <row r="11" spans="1:23" ht="12.75" customHeight="1" x14ac:dyDescent="0.4">
      <c r="A11" s="4">
        <v>41</v>
      </c>
      <c r="B11" s="48" t="str">
        <f>VLOOKUP(A11,scores!F$1:G$137,2,FALSE)</f>
        <v>PAP Jasmine Purdon</v>
      </c>
      <c r="C11" s="42">
        <v>1</v>
      </c>
      <c r="D11" s="27"/>
      <c r="F11" s="49" t="str">
        <f>IF(C11&gt;C12,B11,IF(C12&gt;C11,B12,""))</f>
        <v>NOR Maureen Woods</v>
      </c>
      <c r="G11" s="42">
        <v>4</v>
      </c>
      <c r="H11" s="23"/>
      <c r="J11" s="8"/>
      <c r="K11" s="44"/>
      <c r="L11" s="23"/>
      <c r="O11" s="44"/>
      <c r="P11" s="23"/>
      <c r="S11" s="44"/>
    </row>
    <row r="12" spans="1:23" ht="12.75" customHeight="1" x14ac:dyDescent="0.4">
      <c r="A12" s="4">
        <v>24</v>
      </c>
      <c r="B12" s="50" t="str">
        <f>VLOOKUP(A12,scores!F$1:G$137,2,FALSE)</f>
        <v>NOR Maureen Woods</v>
      </c>
      <c r="C12" s="42">
        <v>4</v>
      </c>
      <c r="F12" s="8"/>
      <c r="G12" s="44"/>
      <c r="H12" s="23"/>
      <c r="I12" s="47"/>
      <c r="J12" s="53" t="str">
        <f>IF(G10&gt;G11,F10,IF(G11&gt;G10,F11,""))</f>
        <v>NOR Maureen Woods</v>
      </c>
      <c r="K12" s="42">
        <v>0</v>
      </c>
      <c r="L12" s="27"/>
      <c r="O12" s="44"/>
      <c r="P12" s="23"/>
      <c r="R12" s="4"/>
      <c r="S12" s="44"/>
    </row>
    <row r="13" spans="1:23" ht="12.75" customHeight="1" x14ac:dyDescent="0.4">
      <c r="A13" s="4">
        <v>25</v>
      </c>
      <c r="B13" s="41" t="str">
        <f>VLOOKUP(A13,scores!F$1:G$137,2,FALSE)</f>
        <v>OTA Natasha Taufalele</v>
      </c>
      <c r="C13" s="42">
        <v>4</v>
      </c>
      <c r="D13" s="43"/>
      <c r="F13" s="8"/>
      <c r="G13" s="44"/>
      <c r="H13" s="23"/>
      <c r="J13" s="52" t="str">
        <f>IF(G14&gt;G15,F14,IF(G15&gt;G14,F15,""))</f>
        <v>PAT Hazel Cook</v>
      </c>
      <c r="K13" s="42">
        <v>4</v>
      </c>
      <c r="O13" s="44"/>
      <c r="P13" s="23"/>
      <c r="S13" s="44"/>
    </row>
    <row r="14" spans="1:23" ht="12.75" customHeight="1" x14ac:dyDescent="0.4">
      <c r="A14" s="4">
        <v>40</v>
      </c>
      <c r="B14" s="45" t="str">
        <f>VLOOKUP(A14,scores!F$1:G$137,2,FALSE)</f>
        <v>HOR Margo Kingi</v>
      </c>
      <c r="C14" s="42">
        <v>1</v>
      </c>
      <c r="D14" s="18"/>
      <c r="E14" s="43"/>
      <c r="F14" s="51" t="str">
        <f>IF(C13&gt;C14,B13,IF(C14&gt;C13,B14,""))</f>
        <v>OTA Natasha Taufalele</v>
      </c>
      <c r="G14" s="42">
        <v>1</v>
      </c>
      <c r="H14" s="27"/>
      <c r="J14" s="8"/>
      <c r="K14" s="44"/>
      <c r="O14" s="44"/>
      <c r="P14" s="23"/>
      <c r="S14" s="44"/>
    </row>
    <row r="15" spans="1:23" ht="12.75" customHeight="1" x14ac:dyDescent="0.4">
      <c r="A15" s="4">
        <v>57</v>
      </c>
      <c r="B15" s="48" t="str">
        <f>VLOOKUP(A15,scores!F$1:G$137,2,FALSE)</f>
        <v>BIR Tina Fatuesi</v>
      </c>
      <c r="C15" s="42">
        <v>0</v>
      </c>
      <c r="D15" s="27"/>
      <c r="F15" s="52" t="str">
        <f>IF(C15&gt;C16,B15,IF(C16&gt;C15,B16,""))</f>
        <v>PAT Hazel Cook</v>
      </c>
      <c r="G15" s="42">
        <v>4</v>
      </c>
      <c r="J15" s="8"/>
      <c r="K15" s="44"/>
      <c r="O15" s="44"/>
      <c r="P15" s="23"/>
      <c r="S15" s="44"/>
      <c r="W15" s="54" t="s">
        <v>490</v>
      </c>
    </row>
    <row r="16" spans="1:23" ht="12.75" customHeight="1" x14ac:dyDescent="0.4">
      <c r="A16" s="4">
        <v>8</v>
      </c>
      <c r="B16" s="50" t="str">
        <f>VLOOKUP(A16,scores!F$1:G$137,2,FALSE)</f>
        <v>PAT Hazel Cook</v>
      </c>
      <c r="C16" s="42">
        <v>4</v>
      </c>
      <c r="F16" s="8"/>
      <c r="G16" s="44"/>
      <c r="J16" s="8" t="s">
        <v>491</v>
      </c>
      <c r="K16" s="44"/>
      <c r="O16" s="44"/>
      <c r="P16" s="23"/>
      <c r="Q16" s="43"/>
      <c r="R16" s="46" t="str">
        <f>IF(O8&gt;O9,N8,IF(O9&gt;O8,N9,""))</f>
        <v>PAT Hazel Cook</v>
      </c>
      <c r="S16" s="42">
        <v>3</v>
      </c>
      <c r="T16" s="43"/>
    </row>
    <row r="17" spans="1:21" ht="12.75" customHeight="1" x14ac:dyDescent="0.4">
      <c r="A17" s="4">
        <v>5</v>
      </c>
      <c r="B17" s="41" t="str">
        <f>VLOOKUP(A17,scores!F$1:G$137,2,FALSE)</f>
        <v>PAT Jenny Cook</v>
      </c>
      <c r="C17" s="42">
        <v>4</v>
      </c>
      <c r="D17" s="43"/>
      <c r="F17" s="8"/>
      <c r="G17" s="44"/>
      <c r="J17" s="8"/>
      <c r="K17" s="44"/>
      <c r="O17" s="44"/>
      <c r="P17" s="23"/>
      <c r="R17" s="49" t="str">
        <f>IF(O24&gt;O25,N24,IF(O25&gt;O24,N25,""))</f>
        <v xml:space="preserve">CAS Jojo Coleman </v>
      </c>
      <c r="S17" s="42">
        <v>5</v>
      </c>
      <c r="T17" s="23"/>
    </row>
    <row r="18" spans="1:21" ht="12.75" customHeight="1" x14ac:dyDescent="0.4">
      <c r="A18" s="4">
        <v>60</v>
      </c>
      <c r="B18" s="45" t="str">
        <f>VLOOKUP(A18,scores!F$1:G$137,2,FALSE)</f>
        <v>KAI Trish O'Neill</v>
      </c>
      <c r="C18" s="42">
        <v>2</v>
      </c>
      <c r="D18" s="18"/>
      <c r="E18" s="43"/>
      <c r="F18" s="46" t="str">
        <f>IF(C17&gt;C18,B17,IF(C18&gt;C17,B18,""))</f>
        <v>PAT Jenny Cook</v>
      </c>
      <c r="G18" s="42">
        <v>4</v>
      </c>
      <c r="H18" s="43"/>
      <c r="J18" s="8"/>
      <c r="K18" s="44"/>
      <c r="O18" s="44"/>
      <c r="P18" s="23"/>
      <c r="R18" s="114"/>
      <c r="S18" s="105"/>
      <c r="T18" s="23"/>
    </row>
    <row r="19" spans="1:21" ht="12.75" customHeight="1" x14ac:dyDescent="0.4">
      <c r="A19" s="4">
        <v>37</v>
      </c>
      <c r="B19" s="48" t="str">
        <f>VLOOKUP(A19,scores!F$1:G$137,2,FALSE)</f>
        <v>GERSA Leilani Alderson</v>
      </c>
      <c r="C19" s="42">
        <v>4</v>
      </c>
      <c r="D19" s="27"/>
      <c r="F19" s="49" t="str">
        <f>IF(C19&gt;C20,B19,IF(C20&gt;C19,B20,""))</f>
        <v>GERSA Leilani Alderson</v>
      </c>
      <c r="G19" s="42">
        <v>1</v>
      </c>
      <c r="H19" s="23"/>
      <c r="J19" s="8"/>
      <c r="K19" s="44"/>
      <c r="O19" s="44"/>
      <c r="P19" s="23"/>
      <c r="R19" s="44" t="s">
        <v>492</v>
      </c>
      <c r="S19" s="44"/>
      <c r="T19" s="23"/>
    </row>
    <row r="20" spans="1:21" ht="12.75" customHeight="1" x14ac:dyDescent="0.4">
      <c r="A20" s="4">
        <v>28</v>
      </c>
      <c r="B20" s="50" t="str">
        <f>VLOOKUP(A20,scores!F$1:G$137,2,FALSE)</f>
        <v>PAT Debs Sylva</v>
      </c>
      <c r="C20" s="42">
        <v>1</v>
      </c>
      <c r="D20" s="55"/>
      <c r="F20" s="8"/>
      <c r="G20" s="44"/>
      <c r="H20" s="23"/>
      <c r="I20" s="47"/>
      <c r="J20" s="46" t="str">
        <f>IF(G18&gt;G19,F18,IF(G19&gt;G18,F19,""))</f>
        <v>PAT Jenny Cook</v>
      </c>
      <c r="K20" s="42">
        <v>4</v>
      </c>
      <c r="L20" s="43"/>
      <c r="O20" s="44"/>
      <c r="P20" s="23"/>
      <c r="S20" s="44"/>
      <c r="T20" s="23"/>
    </row>
    <row r="21" spans="1:21" ht="12.75" customHeight="1" x14ac:dyDescent="0.4">
      <c r="A21" s="4">
        <v>21</v>
      </c>
      <c r="B21" s="41" t="str">
        <f>VLOOKUP(A21,scores!F$1:G$137,2,FALSE)</f>
        <v>GERSA Shannon Otene</v>
      </c>
      <c r="C21" s="42">
        <v>2</v>
      </c>
      <c r="D21" s="43"/>
      <c r="F21" s="8"/>
      <c r="G21" s="44"/>
      <c r="H21" s="23"/>
      <c r="J21" s="56" t="str">
        <f>IF(G22&gt;G23,F22,IF(G23&gt;G22,F23,""))</f>
        <v>PAT Sharon Wikaira King</v>
      </c>
      <c r="K21" s="42">
        <v>1</v>
      </c>
      <c r="L21" s="23"/>
      <c r="O21" s="44"/>
      <c r="P21" s="23"/>
      <c r="S21" s="44"/>
      <c r="T21" s="23"/>
    </row>
    <row r="22" spans="1:21" ht="12.75" customHeight="1" x14ac:dyDescent="0.4">
      <c r="A22" s="4">
        <v>44</v>
      </c>
      <c r="B22" s="45" t="str">
        <f>VLOOKUP(A22,scores!F$1:G$137,2,FALSE)</f>
        <v>PAT Sharon Wikaira King</v>
      </c>
      <c r="C22" s="42">
        <v>4</v>
      </c>
      <c r="D22" s="23"/>
      <c r="E22" s="43"/>
      <c r="F22" s="51" t="str">
        <f>IF(C21&gt;C22,B21,IF(C22&gt;C21,B22,""))</f>
        <v>PAT Sharon Wikaira King</v>
      </c>
      <c r="G22" s="42">
        <v>4</v>
      </c>
      <c r="H22" s="27"/>
      <c r="J22" s="8"/>
      <c r="K22" s="44"/>
      <c r="L22" s="23"/>
      <c r="O22" s="44"/>
      <c r="P22" s="23"/>
      <c r="S22" s="44"/>
      <c r="T22" s="23"/>
    </row>
    <row r="23" spans="1:21" ht="12.75" customHeight="1" x14ac:dyDescent="0.4">
      <c r="A23" s="4">
        <v>53</v>
      </c>
      <c r="B23" s="48" t="str">
        <f>VLOOKUP(A23,scores!F$1:G$137,2,FALSE)</f>
        <v>CAS Jackie Coleman</v>
      </c>
      <c r="C23" s="42">
        <v>1</v>
      </c>
      <c r="D23" s="27"/>
      <c r="F23" s="52" t="str">
        <f>IF(C23&gt;C24,B23,IF(C24&gt;C23,B24,""))</f>
        <v>SWA Nita Clarkson</v>
      </c>
      <c r="G23" s="42">
        <v>1</v>
      </c>
      <c r="J23" s="8"/>
      <c r="K23" s="44"/>
      <c r="L23" s="23"/>
      <c r="O23" s="44"/>
      <c r="P23" s="23"/>
      <c r="S23" s="44"/>
      <c r="T23" s="23"/>
    </row>
    <row r="24" spans="1:21" ht="12.75" customHeight="1" x14ac:dyDescent="0.4">
      <c r="A24" s="4">
        <v>12</v>
      </c>
      <c r="B24" s="50" t="str">
        <f>VLOOKUP(A24,scores!F$1:G$137,2,FALSE)</f>
        <v>SWA Nita Clarkson</v>
      </c>
      <c r="C24" s="42">
        <v>4</v>
      </c>
      <c r="F24" s="8"/>
      <c r="G24" s="44"/>
      <c r="J24" s="8"/>
      <c r="K24" s="44"/>
      <c r="L24" s="23"/>
      <c r="M24" s="43"/>
      <c r="N24" s="51" t="str">
        <f>IF(K20&gt;K21,J20,IF(K21&gt;K20,J21,""))</f>
        <v>PAT Jenny Cook</v>
      </c>
      <c r="O24" s="42">
        <v>2</v>
      </c>
      <c r="P24" s="27"/>
      <c r="S24" s="44"/>
      <c r="T24" s="23"/>
    </row>
    <row r="25" spans="1:21" ht="12.75" customHeight="1" x14ac:dyDescent="0.4">
      <c r="A25" s="4">
        <v>13</v>
      </c>
      <c r="B25" s="41" t="str">
        <f>VLOOKUP(A25,scores!F$1:G$137,2,FALSE)</f>
        <v>SWA Kimberley Cullen</v>
      </c>
      <c r="C25" s="42">
        <v>4</v>
      </c>
      <c r="D25" s="43"/>
      <c r="F25" s="8"/>
      <c r="G25" s="44"/>
      <c r="J25" s="8"/>
      <c r="K25" s="44"/>
      <c r="L25" s="23"/>
      <c r="N25" s="52" t="str">
        <f>IF(K28&gt;K29,J28,IF(K29&gt;K28,J29,""))</f>
        <v xml:space="preserve">CAS Jojo Coleman </v>
      </c>
      <c r="O25" s="42">
        <v>5</v>
      </c>
      <c r="S25" s="44"/>
      <c r="T25" s="23"/>
    </row>
    <row r="26" spans="1:21" ht="12.75" customHeight="1" x14ac:dyDescent="0.4">
      <c r="A26" s="4">
        <v>52</v>
      </c>
      <c r="B26" s="45" t="str">
        <f>VLOOKUP(A26,scores!F$1:G$137,2,FALSE)</f>
        <v>WKE Denise Brennock</v>
      </c>
      <c r="C26" s="42">
        <v>2</v>
      </c>
      <c r="D26" s="18"/>
      <c r="E26" s="43"/>
      <c r="F26" s="46" t="str">
        <f>IF(C25&gt;C26,B25,IF(C26&gt;C25,B26,""))</f>
        <v>SWA Kimberley Cullen</v>
      </c>
      <c r="G26" s="42">
        <v>4</v>
      </c>
      <c r="H26" s="43"/>
      <c r="J26" s="8"/>
      <c r="K26" s="44"/>
      <c r="L26" s="23"/>
      <c r="O26" s="44"/>
      <c r="S26" s="44"/>
      <c r="T26" s="23"/>
    </row>
    <row r="27" spans="1:21" ht="12.75" customHeight="1" x14ac:dyDescent="0.4">
      <c r="A27" s="4">
        <v>45</v>
      </c>
      <c r="B27" s="48" t="str">
        <f>VLOOKUP(A27,scores!F$1:G$137,2,FALSE)</f>
        <v>HOR Letitia Jackson</v>
      </c>
      <c r="C27" s="42">
        <v>4</v>
      </c>
      <c r="D27" s="27"/>
      <c r="F27" s="49" t="str">
        <f>IF(C27&gt;C28,B27,IF(C28&gt;C27,B28,""))</f>
        <v>HOR Letitia Jackson</v>
      </c>
      <c r="G27" s="42">
        <v>1</v>
      </c>
      <c r="H27" s="23"/>
      <c r="J27" s="8"/>
      <c r="K27" s="44"/>
      <c r="L27" s="23"/>
      <c r="N27" s="57" t="s">
        <v>493</v>
      </c>
      <c r="O27" s="44"/>
      <c r="S27" s="44"/>
      <c r="T27" s="23"/>
    </row>
    <row r="28" spans="1:21" ht="12.75" customHeight="1" x14ac:dyDescent="0.4">
      <c r="A28" s="4">
        <v>20</v>
      </c>
      <c r="B28" s="50" t="str">
        <f>VLOOKUP(A28,scores!F$1:G$137,2,FALSE)</f>
        <v>SWA Jade Cullen</v>
      </c>
      <c r="C28" s="42">
        <v>2</v>
      </c>
      <c r="F28" s="8"/>
      <c r="G28" s="44"/>
      <c r="H28" s="23"/>
      <c r="I28" s="47"/>
      <c r="J28" s="53" t="str">
        <f>IF(G26&gt;G27,F26,IF(G27&gt;G26,F27,""))</f>
        <v>SWA Kimberley Cullen</v>
      </c>
      <c r="K28" s="42">
        <v>2</v>
      </c>
      <c r="L28" s="27"/>
      <c r="O28" s="44"/>
      <c r="S28" s="44"/>
      <c r="T28" s="23"/>
    </row>
    <row r="29" spans="1:21" ht="12.75" customHeight="1" x14ac:dyDescent="0.4">
      <c r="A29" s="4">
        <v>29</v>
      </c>
      <c r="B29" s="41" t="str">
        <f>VLOOKUP(A29,scores!F$1:G$137,2,FALSE)</f>
        <v>WAI Celia Bason</v>
      </c>
      <c r="C29" s="42">
        <v>4</v>
      </c>
      <c r="D29" s="43"/>
      <c r="F29" s="8"/>
      <c r="G29" s="44"/>
      <c r="H29" s="23"/>
      <c r="J29" s="52" t="str">
        <f>IF(G30&gt;G31,F30,IF(G31&gt;G30,F31,""))</f>
        <v xml:space="preserve">CAS Jojo Coleman </v>
      </c>
      <c r="K29" s="42">
        <v>4</v>
      </c>
      <c r="O29" s="44"/>
      <c r="S29" s="44"/>
      <c r="T29" s="23"/>
    </row>
    <row r="30" spans="1:21" ht="12.75" customHeight="1" x14ac:dyDescent="0.4">
      <c r="A30" s="4">
        <v>36</v>
      </c>
      <c r="B30" s="45" t="str">
        <f>VLOOKUP(A30,scores!F$1:G$137,2,FALSE)</f>
        <v>GERSA Gaylene Bullmore Aull</v>
      </c>
      <c r="C30" s="42">
        <v>3</v>
      </c>
      <c r="D30" s="18"/>
      <c r="E30" s="43"/>
      <c r="F30" s="51" t="str">
        <f>IF(C29&gt;C30,B29,IF(C30&gt;C29,B30,""))</f>
        <v>WAI Celia Bason</v>
      </c>
      <c r="G30" s="42">
        <v>2</v>
      </c>
      <c r="H30" s="27"/>
      <c r="J30" s="8"/>
      <c r="K30" s="44"/>
      <c r="O30" s="115" t="s">
        <v>494</v>
      </c>
      <c r="P30" s="105"/>
      <c r="Q30" s="105"/>
      <c r="R30" s="105"/>
      <c r="S30" s="105"/>
      <c r="T30" s="23"/>
    </row>
    <row r="31" spans="1:21" ht="12.75" customHeight="1" x14ac:dyDescent="0.4">
      <c r="A31" s="4">
        <v>61</v>
      </c>
      <c r="B31" s="48" t="str">
        <f>VLOOKUP(A31,scores!F$1:G$137,2,FALSE)</f>
        <v>PAT Robyn Harris</v>
      </c>
      <c r="C31" s="42">
        <v>0</v>
      </c>
      <c r="D31" s="27"/>
      <c r="F31" s="52" t="str">
        <f>IF(C31&gt;C32,B31,IF(C32&gt;C31,B32,""))</f>
        <v xml:space="preserve">CAS Jojo Coleman </v>
      </c>
      <c r="G31" s="42">
        <v>4</v>
      </c>
      <c r="J31" s="8"/>
      <c r="K31" s="44"/>
      <c r="O31" s="105"/>
      <c r="P31" s="105"/>
      <c r="Q31" s="105"/>
      <c r="R31" s="105"/>
      <c r="S31" s="105"/>
      <c r="T31" s="23"/>
    </row>
    <row r="32" spans="1:21" ht="12.75" customHeight="1" x14ac:dyDescent="0.4">
      <c r="A32" s="4">
        <v>4</v>
      </c>
      <c r="B32" s="50" t="str">
        <f>VLOOKUP(A32,scores!F$1:G$137,2,FALSE)</f>
        <v xml:space="preserve">CAS Jojo Coleman </v>
      </c>
      <c r="C32" s="42">
        <v>4</v>
      </c>
      <c r="F32" s="8"/>
      <c r="G32" s="44"/>
      <c r="J32" s="8"/>
      <c r="K32" s="44"/>
      <c r="O32" s="44"/>
      <c r="R32" s="46" t="str">
        <f>IF(S16&gt;S17,R16,IF(S17&gt;S16,R17,""))</f>
        <v xml:space="preserve">CAS Jojo Coleman </v>
      </c>
      <c r="S32" s="42">
        <v>2</v>
      </c>
      <c r="T32" s="47"/>
      <c r="U32" s="58"/>
    </row>
    <row r="33" spans="1:21" ht="12.75" customHeight="1" x14ac:dyDescent="0.4">
      <c r="A33" s="4">
        <v>3</v>
      </c>
      <c r="B33" s="41" t="str">
        <f>VLOOKUP(A33,scores!F$1:G$137,2,FALSE)</f>
        <v>WCC Camelia Cook</v>
      </c>
      <c r="C33" s="42">
        <v>4</v>
      </c>
      <c r="D33" s="43"/>
      <c r="F33" s="8"/>
      <c r="G33" s="44"/>
      <c r="J33" s="8"/>
      <c r="K33" s="44"/>
      <c r="O33" s="44"/>
      <c r="R33" s="49" t="str">
        <f>IF(S48&gt;S49,R48,IF(S49&gt;S48,R49,""))</f>
        <v>WCC Camelia Cook</v>
      </c>
      <c r="S33" s="42">
        <v>5</v>
      </c>
      <c r="U33" s="58"/>
    </row>
    <row r="34" spans="1:21" ht="12.75" customHeight="1" x14ac:dyDescent="0.4">
      <c r="A34" s="4">
        <v>62</v>
      </c>
      <c r="B34" s="45" t="str">
        <f>VLOOKUP(A34,scores!F$1:G$137,2,FALSE)</f>
        <v>PAP Kirsten Aumua</v>
      </c>
      <c r="C34" s="42">
        <v>0</v>
      </c>
      <c r="D34" s="18"/>
      <c r="E34" s="43"/>
      <c r="F34" s="46" t="str">
        <f>IF(C33&gt;C34,B33,IF(C34&gt;C33,B34,""))</f>
        <v>WCC Camelia Cook</v>
      </c>
      <c r="G34" s="42">
        <v>4</v>
      </c>
      <c r="H34" s="47"/>
      <c r="J34" s="8"/>
      <c r="K34" s="44"/>
      <c r="O34" s="44"/>
      <c r="S34" s="44"/>
      <c r="T34" s="23"/>
    </row>
    <row r="35" spans="1:21" ht="12.75" customHeight="1" x14ac:dyDescent="0.4">
      <c r="A35" s="4">
        <v>35</v>
      </c>
      <c r="B35" s="48" t="str">
        <f>VLOOKUP(A35,scores!F$1:G$137,2,FALSE)</f>
        <v>WCC Lisa Murphy</v>
      </c>
      <c r="C35" s="42">
        <v>2</v>
      </c>
      <c r="D35" s="27"/>
      <c r="F35" s="49" t="str">
        <f>IF(C35&gt;C36,B35,IF(C36&gt;C35,B36,""))</f>
        <v>PAP Catriona McLean</v>
      </c>
      <c r="G35" s="42">
        <v>0</v>
      </c>
      <c r="H35" s="23"/>
      <c r="J35" s="8"/>
      <c r="K35" s="44"/>
      <c r="O35" s="44"/>
      <c r="R35" s="114" t="s">
        <v>495</v>
      </c>
      <c r="S35" s="105"/>
      <c r="T35" s="23"/>
    </row>
    <row r="36" spans="1:21" ht="12.75" customHeight="1" x14ac:dyDescent="0.4">
      <c r="A36" s="4">
        <v>30</v>
      </c>
      <c r="B36" s="50" t="str">
        <f>VLOOKUP(A36,scores!F$1:G$137,2,FALSE)</f>
        <v>PAP Catriona McLean</v>
      </c>
      <c r="C36" s="42">
        <v>4</v>
      </c>
      <c r="F36" s="8"/>
      <c r="G36" s="44"/>
      <c r="H36" s="23"/>
      <c r="I36" s="47"/>
      <c r="J36" s="46" t="str">
        <f>IF(G34&gt;G35,F34,IF(G35&gt;G34,F35,""))</f>
        <v>WCC Camelia Cook</v>
      </c>
      <c r="K36" s="42">
        <v>4</v>
      </c>
      <c r="L36" s="43"/>
      <c r="O36" s="44"/>
      <c r="S36" s="44"/>
      <c r="T36" s="23"/>
    </row>
    <row r="37" spans="1:21" ht="12.75" customHeight="1" x14ac:dyDescent="0.4">
      <c r="A37" s="4">
        <v>19</v>
      </c>
      <c r="B37" s="41" t="str">
        <f>VLOOKUP(A37,scores!F$1:G$137,2,FALSE)</f>
        <v>SWA Alicia Philburn</v>
      </c>
      <c r="C37" s="42">
        <v>1</v>
      </c>
      <c r="D37" s="43"/>
      <c r="F37" s="8"/>
      <c r="G37" s="44"/>
      <c r="H37" s="23"/>
      <c r="J37" s="56" t="str">
        <f>IF(G38&gt;G39,F38,IF(G39&gt;G38,F39,""))</f>
        <v>PET Sherise Whitu</v>
      </c>
      <c r="K37" s="42">
        <v>0</v>
      </c>
      <c r="L37" s="23"/>
      <c r="O37" s="44"/>
      <c r="S37" s="44"/>
      <c r="T37" s="23"/>
    </row>
    <row r="38" spans="1:21" ht="12.75" customHeight="1" x14ac:dyDescent="0.4">
      <c r="A38" s="4">
        <v>46</v>
      </c>
      <c r="B38" s="45" t="str">
        <f>VLOOKUP(A38,scores!F$1:G$137,2,FALSE)</f>
        <v>PET Sherise Whitu</v>
      </c>
      <c r="C38" s="42">
        <v>4</v>
      </c>
      <c r="D38" s="18"/>
      <c r="E38" s="43"/>
      <c r="F38" s="51" t="str">
        <f>IF(C37&gt;C38,B37,IF(C38&gt;C37,B38,""))</f>
        <v>PET Sherise Whitu</v>
      </c>
      <c r="G38" s="42">
        <v>4</v>
      </c>
      <c r="H38" s="59"/>
      <c r="J38" s="8"/>
      <c r="K38" s="44"/>
      <c r="L38" s="23"/>
      <c r="O38" s="44"/>
      <c r="S38" s="44"/>
      <c r="T38" s="23"/>
    </row>
    <row r="39" spans="1:21" ht="12.75" customHeight="1" x14ac:dyDescent="0.4">
      <c r="A39" s="4">
        <v>51</v>
      </c>
      <c r="B39" s="48" t="str">
        <f>VLOOKUP(A39,scores!F$1:G$137,2,FALSE)</f>
        <v>HOR Maxine Soal</v>
      </c>
      <c r="C39" s="42">
        <v>3</v>
      </c>
      <c r="D39" s="27"/>
      <c r="F39" s="52" t="str">
        <f>IF(C39&gt;C40,B39,IF(C40&gt;C39,B40,""))</f>
        <v>NPL Agnes Kimura</v>
      </c>
      <c r="G39" s="42">
        <v>2</v>
      </c>
      <c r="J39" s="8"/>
      <c r="K39" s="44"/>
      <c r="L39" s="23"/>
      <c r="O39" s="44"/>
      <c r="S39" s="44"/>
      <c r="T39" s="23"/>
    </row>
    <row r="40" spans="1:21" ht="12.75" customHeight="1" x14ac:dyDescent="0.4">
      <c r="A40" s="4">
        <v>14</v>
      </c>
      <c r="B40" s="50" t="str">
        <f>VLOOKUP(A40,scores!F$1:G$137,2,FALSE)</f>
        <v>NPL Agnes Kimura</v>
      </c>
      <c r="C40" s="42">
        <v>4</v>
      </c>
      <c r="F40" s="8"/>
      <c r="G40" s="44"/>
      <c r="J40" s="8"/>
      <c r="K40" s="44"/>
      <c r="L40" s="23"/>
      <c r="M40" s="43"/>
      <c r="N40" s="46" t="str">
        <f>IF(K36&gt;K37,J36,IF(K37&gt;K36,J37,""))</f>
        <v>WCC Camelia Cook</v>
      </c>
      <c r="O40" s="42">
        <v>5</v>
      </c>
      <c r="P40" s="43"/>
      <c r="S40" s="44"/>
      <c r="T40" s="23"/>
    </row>
    <row r="41" spans="1:21" ht="12.75" customHeight="1" x14ac:dyDescent="0.4">
      <c r="A41" s="4">
        <v>11</v>
      </c>
      <c r="B41" s="41" t="str">
        <f>VLOOKUP(A41,scores!F$1:G$137,2,FALSE)</f>
        <v>PAT Sweethart Paul Bennett</v>
      </c>
      <c r="C41" s="42">
        <v>4</v>
      </c>
      <c r="D41" s="43"/>
      <c r="F41" s="8"/>
      <c r="G41" s="44"/>
      <c r="J41" s="8"/>
      <c r="K41" s="44"/>
      <c r="L41" s="23"/>
      <c r="N41" s="56" t="str">
        <f>IF(K44&gt;K45,J44,IF(K45&gt;K44,J45,""))</f>
        <v>NPL Crystalee Jane</v>
      </c>
      <c r="O41" s="42">
        <v>2</v>
      </c>
      <c r="P41" s="23"/>
      <c r="S41" s="44"/>
      <c r="T41" s="23"/>
    </row>
    <row r="42" spans="1:21" ht="12.75" customHeight="1" x14ac:dyDescent="0.4">
      <c r="A42" s="4">
        <v>54</v>
      </c>
      <c r="B42" s="45" t="str">
        <f>VLOOKUP(A42,scores!F$1:G$137,2,FALSE)</f>
        <v>MAN Sue Vue</v>
      </c>
      <c r="C42" s="42">
        <v>1</v>
      </c>
      <c r="D42" s="18"/>
      <c r="E42" s="43"/>
      <c r="F42" s="46" t="str">
        <f>IF(C41&gt;C42,B41,IF(C42&gt;C41,B42,""))</f>
        <v>PAT Sweethart Paul Bennett</v>
      </c>
      <c r="G42" s="42">
        <v>1</v>
      </c>
      <c r="H42" s="47"/>
      <c r="J42" s="8"/>
      <c r="K42" s="44"/>
      <c r="L42" s="23"/>
      <c r="O42" s="44"/>
      <c r="P42" s="23"/>
      <c r="S42" s="44"/>
      <c r="T42" s="23"/>
    </row>
    <row r="43" spans="1:21" ht="12.75" customHeight="1" x14ac:dyDescent="0.4">
      <c r="A43" s="4">
        <v>43</v>
      </c>
      <c r="B43" s="48" t="str">
        <f>VLOOKUP(A43,scores!F$1:G$137,2,FALSE)</f>
        <v>HOR Sherralee Boyce</v>
      </c>
      <c r="C43" s="42">
        <v>3</v>
      </c>
      <c r="D43" s="27"/>
      <c r="F43" s="49" t="str">
        <f>IF(C43&gt;C44,B43,IF(C44&gt;C43,B44,""))</f>
        <v>NPL Crystalee Jane</v>
      </c>
      <c r="G43" s="42">
        <v>4</v>
      </c>
      <c r="H43" s="23"/>
      <c r="J43" s="8"/>
      <c r="K43" s="44"/>
      <c r="L43" s="23"/>
      <c r="O43" s="44"/>
      <c r="P43" s="23"/>
      <c r="S43" s="44"/>
      <c r="T43" s="23"/>
    </row>
    <row r="44" spans="1:21" ht="12.75" customHeight="1" x14ac:dyDescent="0.4">
      <c r="A44" s="4">
        <v>22</v>
      </c>
      <c r="B44" s="50" t="str">
        <f>VLOOKUP(A44,scores!F$1:G$137,2,FALSE)</f>
        <v>NPL Crystalee Jane</v>
      </c>
      <c r="C44" s="42">
        <v>4</v>
      </c>
      <c r="F44" s="8"/>
      <c r="G44" s="44"/>
      <c r="H44" s="23"/>
      <c r="I44" s="47"/>
      <c r="J44" s="51" t="str">
        <f>IF(G42&gt;G43,F42,IF(G43&gt;G42,F43,""))</f>
        <v>NPL Crystalee Jane</v>
      </c>
      <c r="K44" s="42">
        <v>4</v>
      </c>
      <c r="L44" s="27"/>
      <c r="O44" s="44"/>
      <c r="P44" s="23"/>
      <c r="S44" s="44"/>
      <c r="T44" s="23"/>
    </row>
    <row r="45" spans="1:21" ht="12.75" customHeight="1" x14ac:dyDescent="0.4">
      <c r="A45" s="4">
        <v>27</v>
      </c>
      <c r="B45" s="41" t="str">
        <f>VLOOKUP(A45,scores!F$1:G$137,2,FALSE)</f>
        <v>INV Wendy Stevens</v>
      </c>
      <c r="C45" s="42">
        <v>4</v>
      </c>
      <c r="D45" s="43"/>
      <c r="F45" s="8"/>
      <c r="G45" s="44"/>
      <c r="H45" s="23"/>
      <c r="J45" s="60" t="str">
        <f>IF(G46&gt;G47,F46,IF(G47&gt;G46,F47,""))</f>
        <v>GERSA Clare Shanaher</v>
      </c>
      <c r="K45" s="42">
        <v>0</v>
      </c>
      <c r="O45" s="44"/>
      <c r="P45" s="23"/>
      <c r="S45" s="44"/>
      <c r="T45" s="23"/>
    </row>
    <row r="46" spans="1:21" ht="12.75" customHeight="1" x14ac:dyDescent="0.4">
      <c r="A46" s="4">
        <v>38</v>
      </c>
      <c r="B46" s="45" t="str">
        <f>VLOOKUP(A46,scores!F$1:G$137,2,FALSE)</f>
        <v>GERSA Melissa Heavey</v>
      </c>
      <c r="C46" s="42">
        <v>2</v>
      </c>
      <c r="D46" s="18"/>
      <c r="E46" s="43"/>
      <c r="F46" s="51" t="str">
        <f>IF(C45&gt;C46,B45,IF(C46&gt;C45,B46,""))</f>
        <v>INV Wendy Stevens</v>
      </c>
      <c r="G46" s="42">
        <v>0</v>
      </c>
      <c r="H46" s="27"/>
      <c r="J46" s="8"/>
      <c r="K46" s="44"/>
      <c r="O46" s="44"/>
      <c r="P46" s="23"/>
      <c r="S46" s="44"/>
      <c r="T46" s="23"/>
    </row>
    <row r="47" spans="1:21" ht="12.75" customHeight="1" x14ac:dyDescent="0.4">
      <c r="A47" s="4">
        <v>59</v>
      </c>
      <c r="B47" s="48" t="str">
        <f>VLOOKUP(A47,scores!F$1:G$137,2,FALSE)</f>
        <v>NPL Sharon Crook</v>
      </c>
      <c r="C47" s="42">
        <v>0</v>
      </c>
      <c r="D47" s="27"/>
      <c r="F47" s="52" t="str">
        <f>IF(C47&gt;C48,B47,IF(C48&gt;C47,B48,""))</f>
        <v>GERSA Clare Shanaher</v>
      </c>
      <c r="G47" s="42">
        <v>4</v>
      </c>
      <c r="J47" s="8"/>
      <c r="K47" s="44"/>
      <c r="O47" s="44"/>
      <c r="P47" s="23"/>
      <c r="S47" s="44"/>
      <c r="T47" s="23"/>
    </row>
    <row r="48" spans="1:21" ht="12.75" customHeight="1" x14ac:dyDescent="0.4">
      <c r="A48" s="4">
        <v>6</v>
      </c>
      <c r="B48" s="50" t="str">
        <f>VLOOKUP(A48,scores!F$1:G$137,2,FALSE)</f>
        <v>GERSA Clare Shanaher</v>
      </c>
      <c r="C48" s="42">
        <v>4</v>
      </c>
      <c r="F48" s="8"/>
      <c r="G48" s="44"/>
      <c r="J48" s="8" t="s">
        <v>491</v>
      </c>
      <c r="K48" s="44"/>
      <c r="O48" s="44"/>
      <c r="P48" s="23"/>
      <c r="Q48" s="43"/>
      <c r="R48" s="51" t="str">
        <f>IF(O40&gt;O41,N40,IF(O41&gt;O40,N41,""))</f>
        <v>WCC Camelia Cook</v>
      </c>
      <c r="S48" s="42">
        <v>5</v>
      </c>
      <c r="T48" s="27"/>
    </row>
    <row r="49" spans="1:21" ht="12.75" customHeight="1" x14ac:dyDescent="0.4">
      <c r="A49" s="4">
        <v>7</v>
      </c>
      <c r="B49" s="41" t="str">
        <f>VLOOKUP(A49,scores!F$1:G$137,2,FALSE)</f>
        <v>PAP Hannah Wood</v>
      </c>
      <c r="C49" s="42">
        <v>2</v>
      </c>
      <c r="D49" s="43"/>
      <c r="F49" s="8"/>
      <c r="G49" s="44"/>
      <c r="J49" s="8"/>
      <c r="K49" s="44"/>
      <c r="O49" s="44"/>
      <c r="P49" s="23"/>
      <c r="R49" s="52" t="str">
        <f>IF(O56&gt;O57,N56,IF(O57&gt;O56,N57,""))</f>
        <v>WAI Gina Grimwood</v>
      </c>
      <c r="S49" s="42">
        <v>3</v>
      </c>
    </row>
    <row r="50" spans="1:21" ht="12.75" customHeight="1" x14ac:dyDescent="0.4">
      <c r="A50" s="4">
        <v>58</v>
      </c>
      <c r="B50" s="45" t="str">
        <f>VLOOKUP(A50,scores!F$1:G$137,2,FALSE)</f>
        <v>PAT Feoi Hukui</v>
      </c>
      <c r="C50" s="42">
        <v>4</v>
      </c>
      <c r="D50" s="23"/>
      <c r="E50" s="43"/>
      <c r="F50" s="46" t="str">
        <f>IF(C49&gt;C50,B49,IF(C50&gt;C49,B50,""))</f>
        <v>PAT Feoi Hukui</v>
      </c>
      <c r="G50" s="42">
        <v>1</v>
      </c>
      <c r="H50" s="43"/>
      <c r="J50" s="8"/>
      <c r="K50" s="44"/>
      <c r="O50" s="44"/>
      <c r="P50" s="23"/>
      <c r="S50" s="44"/>
    </row>
    <row r="51" spans="1:21" ht="12.75" customHeight="1" x14ac:dyDescent="0.4">
      <c r="A51" s="4">
        <v>39</v>
      </c>
      <c r="B51" s="48" t="str">
        <f>VLOOKUP(A51,scores!F$1:G$137,2,FALSE)</f>
        <v>WKE Tracey Cowling</v>
      </c>
      <c r="C51" s="42">
        <v>4</v>
      </c>
      <c r="D51" s="27"/>
      <c r="F51" s="49" t="str">
        <f>IF(C51&gt;C52,B51,IF(C52&gt;C51,B52,""))</f>
        <v>WKE Tracey Cowling</v>
      </c>
      <c r="G51" s="42">
        <v>4</v>
      </c>
      <c r="H51" s="23"/>
      <c r="J51" s="8"/>
      <c r="K51" s="44"/>
      <c r="O51" s="44"/>
      <c r="P51" s="23"/>
      <c r="R51" s="114" t="s">
        <v>492</v>
      </c>
      <c r="S51" s="105"/>
    </row>
    <row r="52" spans="1:21" ht="12.75" customHeight="1" x14ac:dyDescent="0.4">
      <c r="A52" s="4">
        <v>26</v>
      </c>
      <c r="B52" s="50" t="str">
        <f>VLOOKUP(A52,scores!F$1:G$137,2,FALSE)</f>
        <v>TGA Aroha Te Haara</v>
      </c>
      <c r="C52" s="42">
        <v>2</v>
      </c>
      <c r="F52" s="8"/>
      <c r="G52" s="44"/>
      <c r="H52" s="23"/>
      <c r="I52" s="47"/>
      <c r="J52" s="61" t="str">
        <f>IF(G50&gt;G51,F50,IF(G51&gt;G50,F51,""))</f>
        <v>WKE Tracey Cowling</v>
      </c>
      <c r="K52" s="42">
        <v>3</v>
      </c>
      <c r="L52" s="43"/>
      <c r="O52" s="44"/>
      <c r="P52" s="23"/>
      <c r="S52" s="44"/>
    </row>
    <row r="53" spans="1:21" ht="12.75" customHeight="1" x14ac:dyDescent="0.4">
      <c r="A53" s="4">
        <v>23</v>
      </c>
      <c r="B53" s="41" t="str">
        <f>VLOOKUP(A53,scores!F$1:G$137,2,FALSE)</f>
        <v>GERSA Katrina Tito</v>
      </c>
      <c r="C53" s="42">
        <v>4</v>
      </c>
      <c r="D53" s="43"/>
      <c r="F53" s="8"/>
      <c r="G53" s="44"/>
      <c r="H53" s="23"/>
      <c r="J53" s="49" t="str">
        <f>IF(G54&gt;G55,F54,IF(G55&gt;G54,F55,""))</f>
        <v>WAI Gina Grimwood</v>
      </c>
      <c r="K53" s="42">
        <v>4</v>
      </c>
      <c r="L53" s="23"/>
      <c r="O53" s="44"/>
      <c r="P53" s="23"/>
      <c r="S53" s="44"/>
    </row>
    <row r="54" spans="1:21" ht="12.75" customHeight="1" x14ac:dyDescent="0.4">
      <c r="A54" s="4">
        <v>42</v>
      </c>
      <c r="B54" s="45" t="str">
        <f>VLOOKUP(A54,scores!F$1:G$137,2,FALSE)</f>
        <v>MAN Rita Toamau</v>
      </c>
      <c r="C54" s="42">
        <v>2</v>
      </c>
      <c r="D54" s="18"/>
      <c r="E54" s="43"/>
      <c r="F54" s="51" t="str">
        <f>IF(C53&gt;C54,B53,IF(C54&gt;C53,B54,""))</f>
        <v>GERSA Katrina Tito</v>
      </c>
      <c r="G54" s="42">
        <v>0</v>
      </c>
      <c r="H54" s="27"/>
      <c r="J54" s="8"/>
      <c r="K54" s="44"/>
      <c r="L54" s="23"/>
      <c r="O54" s="44"/>
      <c r="P54" s="23"/>
      <c r="S54" s="44"/>
    </row>
    <row r="55" spans="1:21" ht="12.75" customHeight="1" x14ac:dyDescent="0.4">
      <c r="A55" s="4">
        <v>55</v>
      </c>
      <c r="B55" s="48" t="str">
        <f>VLOOKUP(A55,scores!F$1:G$137,2,FALSE)</f>
        <v>KAI Lee Early</v>
      </c>
      <c r="C55" s="42">
        <v>2</v>
      </c>
      <c r="D55" s="27"/>
      <c r="F55" s="52" t="str">
        <f>IF(C55&gt;C56,B55,IF(C56&gt;C55,B56,""))</f>
        <v>WAI Gina Grimwood</v>
      </c>
      <c r="G55" s="42">
        <v>4</v>
      </c>
      <c r="J55" s="8"/>
      <c r="K55" s="44"/>
      <c r="L55" s="23"/>
      <c r="O55" s="44"/>
      <c r="P55" s="23"/>
      <c r="S55" s="44"/>
    </row>
    <row r="56" spans="1:21" ht="12.75" customHeight="1" x14ac:dyDescent="0.4">
      <c r="A56" s="4">
        <v>10</v>
      </c>
      <c r="B56" s="50" t="str">
        <f>VLOOKUP(A56,scores!F$1:G$137,2,FALSE)</f>
        <v>WAI Gina Grimwood</v>
      </c>
      <c r="C56" s="42">
        <v>4</v>
      </c>
      <c r="F56" s="8"/>
      <c r="G56" s="44"/>
      <c r="J56" s="8"/>
      <c r="K56" s="44"/>
      <c r="L56" s="23"/>
      <c r="M56" s="43"/>
      <c r="N56" s="51" t="str">
        <f>IF(K52&gt;K53,J52,IF(K53&gt;K52,J53,""))</f>
        <v>WAI Gina Grimwood</v>
      </c>
      <c r="O56" s="42">
        <v>5</v>
      </c>
      <c r="P56" s="27"/>
      <c r="S56" s="44"/>
    </row>
    <row r="57" spans="1:21" ht="12.75" customHeight="1" x14ac:dyDescent="0.4">
      <c r="A57" s="4">
        <v>15</v>
      </c>
      <c r="B57" s="41" t="str">
        <f>VLOOKUP(A57,scores!F$1:G$137,2,FALSE)</f>
        <v>SWW Nicola Burns</v>
      </c>
      <c r="C57" s="42">
        <v>2</v>
      </c>
      <c r="D57" s="43"/>
      <c r="F57" s="8"/>
      <c r="G57" s="44"/>
      <c r="J57" s="8"/>
      <c r="K57" s="44"/>
      <c r="L57" s="23"/>
      <c r="N57" s="52" t="str">
        <f>IF(K60&gt;K61,J60,IF(K61&gt;K60,J61,""))</f>
        <v>GERSA Laquiesha Clifford</v>
      </c>
      <c r="O57" s="42">
        <v>0</v>
      </c>
      <c r="S57" s="44"/>
    </row>
    <row r="58" spans="1:21" ht="12.75" customHeight="1" x14ac:dyDescent="0.4">
      <c r="A58" s="4">
        <v>50</v>
      </c>
      <c r="B58" s="45" t="str">
        <f>VLOOKUP(A58,scores!F$1:G$137,2,FALSE)</f>
        <v>GERSA Tee Simon</v>
      </c>
      <c r="C58" s="42">
        <v>4</v>
      </c>
      <c r="D58" s="18"/>
      <c r="E58" s="43"/>
      <c r="F58" s="46" t="str">
        <f>IF(C57&gt;C58,B57,IF(C58&gt;C57,B58,""))</f>
        <v>GERSA Tee Simon</v>
      </c>
      <c r="G58" s="42">
        <v>1</v>
      </c>
      <c r="H58" s="43"/>
      <c r="J58" s="8"/>
      <c r="K58" s="44"/>
      <c r="L58" s="23"/>
      <c r="O58" s="44"/>
      <c r="S58" s="44"/>
    </row>
    <row r="59" spans="1:21" ht="12.75" customHeight="1" x14ac:dyDescent="0.4">
      <c r="A59" s="4">
        <v>47</v>
      </c>
      <c r="B59" s="48" t="str">
        <f>VLOOKUP(A59,scores!F$1:G$137,2,FALSE)</f>
        <v>TOK Wendy Cook</v>
      </c>
      <c r="C59" s="42">
        <v>2</v>
      </c>
      <c r="D59" s="27"/>
      <c r="F59" s="49" t="str">
        <f>IF(C59&gt;C60,B59,IF(C60&gt;C59,B60,""))</f>
        <v>GERSA Laquiesha Clifford</v>
      </c>
      <c r="G59" s="42">
        <v>4</v>
      </c>
      <c r="H59" s="23"/>
      <c r="J59" s="8"/>
      <c r="K59" s="44"/>
      <c r="L59" s="23"/>
      <c r="N59" s="114" t="s">
        <v>493</v>
      </c>
      <c r="O59" s="105"/>
      <c r="S59" s="44"/>
    </row>
    <row r="60" spans="1:21" ht="12.75" customHeight="1" x14ac:dyDescent="0.4">
      <c r="A60" s="4">
        <v>18</v>
      </c>
      <c r="B60" s="50" t="str">
        <f>VLOOKUP(A60,scores!F$1:G$137,2,FALSE)</f>
        <v>GERSA Laquiesha Clifford</v>
      </c>
      <c r="C60" s="42">
        <v>4</v>
      </c>
      <c r="F60" s="8"/>
      <c r="G60" s="44"/>
      <c r="H60" s="23"/>
      <c r="I60" s="47"/>
      <c r="J60" s="51" t="str">
        <f>IF(G58&gt;G59,F58,IF(G59&gt;G58,F59,""))</f>
        <v>GERSA Laquiesha Clifford</v>
      </c>
      <c r="K60" s="42">
        <v>4</v>
      </c>
      <c r="L60" s="27"/>
      <c r="O60" s="44"/>
      <c r="S60" s="44"/>
    </row>
    <row r="61" spans="1:21" ht="12.75" customHeight="1" x14ac:dyDescent="0.4">
      <c r="A61" s="4">
        <v>31</v>
      </c>
      <c r="B61" s="41" t="str">
        <f>VLOOKUP(A61,scores!F$1:G$137,2,FALSE)</f>
        <v>HOR Corien Simpson</v>
      </c>
      <c r="C61" s="42">
        <v>4</v>
      </c>
      <c r="D61" s="43"/>
      <c r="F61" s="8"/>
      <c r="G61" s="44"/>
      <c r="H61" s="23"/>
      <c r="J61" s="60" t="str">
        <f>IF(G62&gt;G63,F62,IF(G63&gt;G62,F63,""))</f>
        <v>SWA Tatum Manning</v>
      </c>
      <c r="K61" s="42">
        <v>2</v>
      </c>
      <c r="O61" s="44"/>
      <c r="S61" s="44"/>
    </row>
    <row r="62" spans="1:21" ht="12.75" customHeight="1" x14ac:dyDescent="0.4">
      <c r="A62" s="4">
        <v>34</v>
      </c>
      <c r="B62" s="45" t="str">
        <f>VLOOKUP(A62,scores!F$1:G$137,2,FALSE)</f>
        <v>BIR Paula Waterson</v>
      </c>
      <c r="C62" s="42">
        <v>0</v>
      </c>
      <c r="D62" s="18"/>
      <c r="E62" s="43"/>
      <c r="F62" s="51" t="str">
        <f>IF(C61&gt;C62,B61,IF(C62&gt;C61,B62,""))</f>
        <v>HOR Corien Simpson</v>
      </c>
      <c r="G62" s="42">
        <v>3</v>
      </c>
      <c r="H62" s="27"/>
      <c r="J62" s="8"/>
      <c r="K62" s="44"/>
      <c r="O62" s="44"/>
      <c r="R62" s="121" t="str">
        <f>IF(S32&gt;S33,R32,IF(S33&gt;S32,R33,""))</f>
        <v>WCC Camelia Cook</v>
      </c>
      <c r="S62" s="102"/>
      <c r="T62" s="102"/>
      <c r="U62" s="103"/>
    </row>
    <row r="63" spans="1:21" ht="12.75" customHeight="1" x14ac:dyDescent="0.4">
      <c r="A63" s="4">
        <v>63</v>
      </c>
      <c r="B63" s="48" t="str">
        <f>VLOOKUP(A63,scores!F$1:G$137,2,FALSE)</f>
        <v>GERSA Sheryl Robertson</v>
      </c>
      <c r="C63" s="42">
        <v>0</v>
      </c>
      <c r="D63" s="27"/>
      <c r="F63" s="52" t="str">
        <f>IF(C63&gt;C64,B63,IF(C64&gt;C63,B64,""))</f>
        <v>SWA Tatum Manning</v>
      </c>
      <c r="G63" s="42">
        <v>4</v>
      </c>
      <c r="J63" s="8"/>
      <c r="K63" s="44"/>
      <c r="O63" s="62" t="s">
        <v>496</v>
      </c>
      <c r="R63" s="107"/>
      <c r="S63" s="108"/>
      <c r="T63" s="108"/>
      <c r="U63" s="109"/>
    </row>
    <row r="64" spans="1:21" ht="12.75" customHeight="1" x14ac:dyDescent="0.4">
      <c r="A64" s="4">
        <v>2</v>
      </c>
      <c r="B64" s="50" t="str">
        <f>VLOOKUP(A64,scores!F$1:G$137,2,FALSE)</f>
        <v>SWA Tatum Manning</v>
      </c>
      <c r="C64" s="42">
        <v>4</v>
      </c>
      <c r="F64" s="8"/>
      <c r="G64" s="44"/>
      <c r="J64" s="8"/>
      <c r="K64" s="44"/>
      <c r="O64" s="63" t="s">
        <v>497</v>
      </c>
      <c r="R64" s="28" t="str">
        <f>IF(S33&gt;S32,R32,IF(S32&gt;S33,R33,""))</f>
        <v xml:space="preserve">CAS Jojo Coleman </v>
      </c>
      <c r="S64" s="44"/>
    </row>
    <row r="65" spans="1:21" ht="12.75" customHeight="1" x14ac:dyDescent="0.4">
      <c r="A65" s="4"/>
      <c r="B65" s="64"/>
      <c r="C65" s="44"/>
      <c r="F65" s="8"/>
      <c r="G65" s="44"/>
      <c r="J65" s="8"/>
      <c r="K65" s="44"/>
      <c r="O65" s="44"/>
      <c r="S65" s="44"/>
    </row>
    <row r="66" spans="1:21" ht="12.75" customHeight="1" x14ac:dyDescent="0.4">
      <c r="A66" s="4"/>
      <c r="B66" s="64"/>
      <c r="C66" s="44"/>
      <c r="F66" s="8"/>
      <c r="G66" s="44"/>
      <c r="J66" s="8"/>
      <c r="K66" s="44"/>
      <c r="O66" s="44"/>
      <c r="S66" s="44"/>
    </row>
    <row r="67" spans="1:21" ht="12.75" customHeight="1" x14ac:dyDescent="0.4">
      <c r="A67" s="65">
        <v>1</v>
      </c>
      <c r="B67" s="66" t="s">
        <v>186</v>
      </c>
      <c r="C67" s="67">
        <v>2</v>
      </c>
      <c r="D67" s="43"/>
      <c r="E67" s="1"/>
      <c r="F67" s="1"/>
      <c r="G67" s="44"/>
      <c r="H67" s="1"/>
      <c r="I67" s="1"/>
      <c r="J67" s="115" t="str">
        <f>sections!B1</f>
        <v>CNZ Ladies National Singles</v>
      </c>
      <c r="K67" s="105"/>
      <c r="L67" s="105"/>
      <c r="M67" s="105"/>
      <c r="N67" s="105"/>
      <c r="O67" s="105"/>
      <c r="P67" s="1"/>
      <c r="Q67" s="1"/>
      <c r="R67" s="1"/>
      <c r="S67" s="44"/>
      <c r="T67" s="1"/>
      <c r="U67" s="1"/>
    </row>
    <row r="68" spans="1:21" ht="12.75" customHeight="1" x14ac:dyDescent="0.4">
      <c r="A68" s="65">
        <v>32</v>
      </c>
      <c r="B68" s="68" t="s">
        <v>215</v>
      </c>
      <c r="C68" s="67">
        <v>3</v>
      </c>
      <c r="D68" s="1"/>
      <c r="E68" s="43"/>
      <c r="F68" s="69" t="str">
        <f>IF(C67&gt;C68,B67,IF(C68&gt;C67,B68,""))</f>
        <v>RIC Kerry Ashbrook</v>
      </c>
      <c r="G68" s="42">
        <v>2</v>
      </c>
      <c r="H68" s="43"/>
      <c r="I68" s="1"/>
      <c r="J68" s="105"/>
      <c r="K68" s="105"/>
      <c r="L68" s="105"/>
      <c r="M68" s="105"/>
      <c r="N68" s="105"/>
      <c r="O68" s="105"/>
      <c r="P68" s="1"/>
      <c r="Q68" s="1"/>
      <c r="R68" s="1"/>
      <c r="S68" s="44"/>
      <c r="T68" s="1"/>
      <c r="U68" s="1"/>
    </row>
    <row r="69" spans="1:21" ht="12.75" customHeight="1" x14ac:dyDescent="0.4">
      <c r="A69" s="65">
        <v>17</v>
      </c>
      <c r="B69" s="70" t="s">
        <v>209</v>
      </c>
      <c r="C69" s="67">
        <v>3</v>
      </c>
      <c r="D69" s="27"/>
      <c r="E69" s="58"/>
      <c r="F69" s="71" t="str">
        <f>IF(C69&gt;C70,B69,IF(C70&gt;C69,B70,""))</f>
        <v>TOK Wendy Cook</v>
      </c>
      <c r="G69" s="42">
        <v>3</v>
      </c>
      <c r="H69" s="1"/>
      <c r="I69" s="58"/>
      <c r="J69" s="116" t="str">
        <f>sections!D1</f>
        <v>7.7.25 - 8.7.25</v>
      </c>
      <c r="K69" s="105"/>
      <c r="L69" s="105"/>
      <c r="M69" s="105"/>
      <c r="N69" s="105"/>
      <c r="O69" s="105"/>
      <c r="P69" s="1"/>
      <c r="Q69" s="1"/>
      <c r="R69" s="1"/>
      <c r="S69" s="44"/>
      <c r="T69" s="1"/>
      <c r="U69" s="1"/>
    </row>
    <row r="70" spans="1:21" ht="12.75" customHeight="1" x14ac:dyDescent="0.4">
      <c r="A70" s="65">
        <v>16</v>
      </c>
      <c r="B70" s="72" t="s">
        <v>224</v>
      </c>
      <c r="C70" s="67">
        <v>2</v>
      </c>
      <c r="D70" s="1"/>
      <c r="E70" s="1"/>
      <c r="F70" s="8"/>
      <c r="G70" s="44"/>
      <c r="H70" s="1"/>
      <c r="I70" s="43"/>
      <c r="J70" s="69" t="str">
        <f>IF(G68&gt;G69,F68,IF(G69&gt;G68,F69,""))</f>
        <v>TOK Wendy Cook</v>
      </c>
      <c r="K70" s="67">
        <v>0</v>
      </c>
      <c r="L70" s="43"/>
      <c r="M70" s="1"/>
      <c r="N70" s="1"/>
      <c r="O70" s="44"/>
      <c r="P70" s="1"/>
      <c r="Q70" s="1"/>
      <c r="R70" s="1"/>
      <c r="S70" s="44"/>
      <c r="T70" s="1"/>
      <c r="U70" s="1"/>
    </row>
    <row r="71" spans="1:21" ht="12.75" customHeight="1" x14ac:dyDescent="0.4">
      <c r="A71" s="65">
        <v>9</v>
      </c>
      <c r="B71" s="73" t="s">
        <v>375</v>
      </c>
      <c r="C71" s="67">
        <v>3</v>
      </c>
      <c r="D71" s="43"/>
      <c r="E71" s="1"/>
      <c r="F71" s="8"/>
      <c r="G71" s="44"/>
      <c r="H71" s="1"/>
      <c r="I71" s="58"/>
      <c r="J71" s="71" t="str">
        <f>IF(G72&gt;G73,F72,IF(G73&gt;G72,F73,""))</f>
        <v>GERSA Victoria Heavey</v>
      </c>
      <c r="K71" s="67">
        <v>3</v>
      </c>
      <c r="L71" s="1"/>
      <c r="M71" s="58"/>
      <c r="S71" s="44"/>
      <c r="T71" s="1"/>
      <c r="U71" s="1"/>
    </row>
    <row r="72" spans="1:21" ht="12.75" customHeight="1" x14ac:dyDescent="0.4">
      <c r="A72" s="65">
        <v>24</v>
      </c>
      <c r="B72" s="68" t="s">
        <v>281</v>
      </c>
      <c r="C72" s="67">
        <v>1</v>
      </c>
      <c r="D72" s="1"/>
      <c r="E72" s="43"/>
      <c r="F72" s="74" t="str">
        <f>IF(C71&gt;C72,B71,IF(C72&gt;C71,B72,""))</f>
        <v>BIR Paula Waterson</v>
      </c>
      <c r="G72" s="67">
        <v>0</v>
      </c>
      <c r="H72" s="43"/>
      <c r="I72" s="58"/>
      <c r="J72" s="8"/>
      <c r="K72" s="44"/>
      <c r="L72" s="1"/>
      <c r="M72" s="58"/>
      <c r="S72" s="44"/>
      <c r="T72" s="1"/>
      <c r="U72" s="1"/>
    </row>
    <row r="73" spans="1:21" ht="12.75" customHeight="1" x14ac:dyDescent="0.4">
      <c r="A73" s="65">
        <v>25</v>
      </c>
      <c r="B73" s="70" t="s">
        <v>353</v>
      </c>
      <c r="C73" s="67">
        <v>0</v>
      </c>
      <c r="D73" s="27"/>
      <c r="E73" s="58"/>
      <c r="F73" s="75" t="str">
        <f>IF(C73&gt;C74,B73,IF(C74&gt;C73,B74,""))</f>
        <v>GERSA Victoria Heavey</v>
      </c>
      <c r="G73" s="67">
        <v>3</v>
      </c>
      <c r="H73" s="1"/>
      <c r="I73" s="1"/>
      <c r="J73" s="8"/>
      <c r="K73" s="44"/>
      <c r="L73" s="1"/>
      <c r="M73" s="58"/>
      <c r="N73" s="1"/>
      <c r="O73" s="44"/>
      <c r="P73" s="1"/>
      <c r="Q73" s="1"/>
      <c r="R73" s="1"/>
      <c r="S73" s="44"/>
      <c r="T73" s="1"/>
      <c r="U73" s="1"/>
    </row>
    <row r="74" spans="1:21" ht="12.75" customHeight="1" x14ac:dyDescent="0.4">
      <c r="A74" s="65">
        <v>8</v>
      </c>
      <c r="B74" s="72" t="s">
        <v>220</v>
      </c>
      <c r="C74" s="67">
        <v>3</v>
      </c>
      <c r="D74" s="1"/>
      <c r="E74" s="1"/>
      <c r="F74" s="8"/>
      <c r="G74" s="44"/>
      <c r="H74" s="1"/>
      <c r="I74" s="1"/>
      <c r="J74" s="8"/>
      <c r="K74" s="44"/>
      <c r="L74" s="1"/>
      <c r="M74" s="43"/>
      <c r="N74" s="69" t="str">
        <f>IF(K70&gt;K71,J70,IF(K71&gt;K70,J71,""))</f>
        <v>GERSA Victoria Heavey</v>
      </c>
      <c r="O74" s="67">
        <v>4</v>
      </c>
      <c r="P74" s="43"/>
      <c r="Q74" s="1"/>
      <c r="R74" s="1"/>
      <c r="S74" s="44"/>
      <c r="T74" s="1"/>
      <c r="U74" s="1"/>
    </row>
    <row r="75" spans="1:21" ht="12.75" customHeight="1" x14ac:dyDescent="0.4">
      <c r="A75" s="65">
        <v>5</v>
      </c>
      <c r="B75" s="73" t="s">
        <v>243</v>
      </c>
      <c r="C75" s="67">
        <v>3</v>
      </c>
      <c r="D75" s="43"/>
      <c r="E75" s="1"/>
      <c r="F75" s="8"/>
      <c r="G75" s="44"/>
      <c r="H75" s="1"/>
      <c r="I75" s="1"/>
      <c r="J75" s="8"/>
      <c r="K75" s="44"/>
      <c r="L75" s="1"/>
      <c r="M75" s="58"/>
      <c r="N75" s="76" t="str">
        <f>IF(K78&gt;K79,J78,IF(K79&gt;K78,J79,""))</f>
        <v>HOR Margo Kingi</v>
      </c>
      <c r="O75" s="67">
        <v>3</v>
      </c>
      <c r="P75" s="1"/>
      <c r="Q75" s="58"/>
      <c r="R75" s="1"/>
      <c r="S75" s="44"/>
      <c r="T75" s="1"/>
      <c r="U75" s="1"/>
    </row>
    <row r="76" spans="1:21" ht="12.75" customHeight="1" x14ac:dyDescent="0.4">
      <c r="A76" s="65">
        <v>28</v>
      </c>
      <c r="B76" s="68" t="s">
        <v>241</v>
      </c>
      <c r="C76" s="67">
        <v>2</v>
      </c>
      <c r="D76" s="1"/>
      <c r="E76" s="43"/>
      <c r="F76" s="69" t="str">
        <f>IF(C75&gt;C76,B75,IF(C76&gt;C75,B76,""))</f>
        <v>GERSA Shannon Otene</v>
      </c>
      <c r="G76" s="42">
        <v>3</v>
      </c>
      <c r="H76" s="43"/>
      <c r="I76" s="1"/>
      <c r="J76" s="8"/>
      <c r="K76" s="44"/>
      <c r="L76" s="1"/>
      <c r="M76" s="58"/>
      <c r="N76" s="1"/>
      <c r="O76" s="44"/>
      <c r="P76" s="1"/>
      <c r="Q76" s="58"/>
      <c r="R76" s="1"/>
      <c r="S76" s="44"/>
      <c r="T76" s="1"/>
      <c r="U76" s="1"/>
    </row>
    <row r="77" spans="1:21" ht="12.75" customHeight="1" x14ac:dyDescent="0.4">
      <c r="A77" s="65">
        <v>21</v>
      </c>
      <c r="B77" s="70" t="s">
        <v>273</v>
      </c>
      <c r="C77" s="67">
        <v>2</v>
      </c>
      <c r="D77" s="27"/>
      <c r="E77" s="58"/>
      <c r="F77" s="71" t="str">
        <f>IF(C77&gt;C78,B77,IF(C78&gt;C77,B78,""))</f>
        <v>GERSA Melissa Heavey</v>
      </c>
      <c r="G77" s="42">
        <v>0</v>
      </c>
      <c r="H77" s="1"/>
      <c r="I77" s="58"/>
      <c r="J77" s="8"/>
      <c r="K77" s="44"/>
      <c r="L77" s="1"/>
      <c r="M77" s="58"/>
      <c r="N77" s="1"/>
      <c r="O77" s="44"/>
      <c r="P77" s="1"/>
      <c r="Q77" s="58"/>
      <c r="R77" s="1"/>
      <c r="S77" s="44"/>
      <c r="T77" s="1"/>
      <c r="U77" s="1"/>
    </row>
    <row r="78" spans="1:21" ht="12.75" customHeight="1" x14ac:dyDescent="0.4">
      <c r="A78" s="65">
        <v>12</v>
      </c>
      <c r="B78" s="72" t="s">
        <v>349</v>
      </c>
      <c r="C78" s="67">
        <v>3</v>
      </c>
      <c r="D78" s="1"/>
      <c r="E78" s="1"/>
      <c r="F78" s="8"/>
      <c r="G78" s="44"/>
      <c r="H78" s="1"/>
      <c r="I78" s="43"/>
      <c r="J78" s="74" t="str">
        <f>IF(G76&gt;G77,F76,IF(G77&gt;G76,F77,""))</f>
        <v>GERSA Shannon Otene</v>
      </c>
      <c r="K78" s="67">
        <v>1</v>
      </c>
      <c r="L78" s="43"/>
      <c r="M78" s="58"/>
      <c r="N78" s="1"/>
      <c r="O78" s="44"/>
      <c r="P78" s="1"/>
      <c r="Q78" s="58"/>
      <c r="R78" s="1"/>
      <c r="S78" s="44"/>
      <c r="T78" s="1"/>
      <c r="U78" s="1"/>
    </row>
    <row r="79" spans="1:21" ht="12.75" customHeight="1" x14ac:dyDescent="0.4">
      <c r="A79" s="65">
        <v>13</v>
      </c>
      <c r="B79" s="73" t="s">
        <v>228</v>
      </c>
      <c r="C79" s="67">
        <v>3</v>
      </c>
      <c r="D79" s="43"/>
      <c r="E79" s="1"/>
      <c r="F79" s="8"/>
      <c r="G79" s="44"/>
      <c r="H79" s="1"/>
      <c r="I79" s="58"/>
      <c r="J79" s="75" t="str">
        <f>IF(G80&gt;G81,F80,IF(G81&gt;G80,F81,""))</f>
        <v>HOR Margo Kingi</v>
      </c>
      <c r="K79" s="67">
        <v>3</v>
      </c>
      <c r="L79" s="1"/>
      <c r="M79" s="1"/>
      <c r="N79" s="1"/>
      <c r="O79" s="44"/>
      <c r="P79" s="1"/>
      <c r="Q79" s="58"/>
      <c r="R79" s="1"/>
      <c r="S79" s="44"/>
      <c r="T79" s="1"/>
      <c r="U79" s="1"/>
    </row>
    <row r="80" spans="1:21" ht="12.75" customHeight="1" x14ac:dyDescent="0.4">
      <c r="A80" s="65">
        <v>20</v>
      </c>
      <c r="B80" s="68" t="s">
        <v>222</v>
      </c>
      <c r="C80" s="67">
        <v>2</v>
      </c>
      <c r="D80" s="1"/>
      <c r="E80" s="43"/>
      <c r="F80" s="74" t="str">
        <f>IF(C79&gt;C80,B79,IF(C80&gt;C79,B80,""))</f>
        <v>HOR Margo Kingi</v>
      </c>
      <c r="G80" s="67">
        <v>3</v>
      </c>
      <c r="H80" s="43"/>
      <c r="I80" s="58"/>
      <c r="J80" s="8"/>
      <c r="K80" s="44"/>
      <c r="L80" s="1"/>
      <c r="M80" s="1"/>
      <c r="N80" s="115" t="s">
        <v>498</v>
      </c>
      <c r="O80" s="105"/>
      <c r="P80" s="1"/>
      <c r="Q80" s="58"/>
      <c r="R80" s="1"/>
      <c r="S80" s="44"/>
      <c r="T80" s="1"/>
      <c r="U80" s="1"/>
    </row>
    <row r="81" spans="1:21" ht="12.75" customHeight="1" x14ac:dyDescent="0.4">
      <c r="A81" s="65">
        <v>29</v>
      </c>
      <c r="B81" s="70" t="s">
        <v>257</v>
      </c>
      <c r="C81" s="67">
        <v>3</v>
      </c>
      <c r="D81" s="27"/>
      <c r="E81" s="58"/>
      <c r="F81" s="75" t="str">
        <f>IF(C81&gt;C82,B81,IF(C82&gt;C81,B82,""))</f>
        <v>PAT Robyn Harris</v>
      </c>
      <c r="G81" s="67">
        <v>1</v>
      </c>
      <c r="H81" s="1"/>
      <c r="I81" s="1"/>
      <c r="J81" s="8"/>
      <c r="K81" s="44"/>
      <c r="L81" s="1"/>
      <c r="M81" s="1"/>
      <c r="N81" s="105"/>
      <c r="O81" s="105"/>
      <c r="P81" s="1"/>
      <c r="Q81" s="58"/>
      <c r="T81" s="1"/>
      <c r="U81" s="1"/>
    </row>
    <row r="82" spans="1:21" ht="12.75" customHeight="1" x14ac:dyDescent="0.4">
      <c r="A82" s="65">
        <v>4</v>
      </c>
      <c r="B82" s="72" t="s">
        <v>201</v>
      </c>
      <c r="C82" s="67">
        <v>1</v>
      </c>
      <c r="D82" s="1"/>
      <c r="E82" s="1"/>
      <c r="F82" s="8"/>
      <c r="G82" s="44"/>
      <c r="H82" s="1"/>
      <c r="I82" s="1"/>
      <c r="J82" s="8"/>
      <c r="K82" s="44"/>
      <c r="L82" s="1"/>
      <c r="M82" s="1"/>
      <c r="N82" s="77" t="str">
        <f>IF(O74&gt;O75,N74,IF(O75&gt;O74,N75,""))</f>
        <v>GERSA Victoria Heavey</v>
      </c>
      <c r="O82" s="78">
        <v>4</v>
      </c>
      <c r="P82" s="59"/>
      <c r="Q82" s="1"/>
      <c r="T82" s="1"/>
      <c r="U82" s="1"/>
    </row>
    <row r="83" spans="1:21" ht="12.75" customHeight="1" x14ac:dyDescent="0.4">
      <c r="A83" s="65">
        <v>3</v>
      </c>
      <c r="B83" s="73" t="s">
        <v>387</v>
      </c>
      <c r="C83" s="67">
        <v>3</v>
      </c>
      <c r="D83" s="43"/>
      <c r="E83" s="1"/>
      <c r="F83" s="8"/>
      <c r="G83" s="44"/>
      <c r="H83" s="1"/>
      <c r="I83" s="1"/>
      <c r="J83" s="8"/>
      <c r="K83" s="44"/>
      <c r="L83" s="1"/>
      <c r="M83" s="1"/>
      <c r="N83" s="79" t="str">
        <f>IF(O90&gt;O91,N90,IF(O91&gt;O90,N91,""))</f>
        <v>PAT Debs Sylva</v>
      </c>
      <c r="O83" s="80">
        <v>1</v>
      </c>
      <c r="P83" s="23"/>
      <c r="Q83" s="1"/>
      <c r="T83" s="1"/>
      <c r="U83" s="1"/>
    </row>
    <row r="84" spans="1:21" ht="12.75" customHeight="1" x14ac:dyDescent="0.4">
      <c r="A84" s="65">
        <v>30</v>
      </c>
      <c r="B84" s="68" t="s">
        <v>230</v>
      </c>
      <c r="C84" s="67">
        <v>1</v>
      </c>
      <c r="D84" s="1"/>
      <c r="E84" s="43"/>
      <c r="F84" s="69" t="str">
        <f>IF(C83&gt;C84,B83,IF(C84&gt;C83,B84,""))</f>
        <v>SWA Alicia Philburn</v>
      </c>
      <c r="G84" s="67">
        <v>3</v>
      </c>
      <c r="H84" s="43"/>
      <c r="I84" s="1"/>
      <c r="J84" s="8"/>
      <c r="K84" s="44"/>
      <c r="L84" s="1"/>
      <c r="M84" s="1"/>
      <c r="N84" s="44" t="s">
        <v>495</v>
      </c>
      <c r="O84" s="44"/>
      <c r="P84" s="1"/>
      <c r="Q84" s="58"/>
      <c r="T84" s="1"/>
      <c r="U84" s="1"/>
    </row>
    <row r="85" spans="1:21" ht="12.75" customHeight="1" x14ac:dyDescent="0.4">
      <c r="A85" s="65">
        <v>19</v>
      </c>
      <c r="B85" s="70" t="s">
        <v>203</v>
      </c>
      <c r="C85" s="67">
        <v>0</v>
      </c>
      <c r="D85" s="27"/>
      <c r="E85" s="58"/>
      <c r="F85" s="71" t="str">
        <f>IF(C85&gt;C86,B85,IF(C86&gt;C85,B86,""))</f>
        <v>PAP Jasmine Purdon</v>
      </c>
      <c r="G85" s="67">
        <v>2</v>
      </c>
      <c r="H85" s="1"/>
      <c r="I85" s="58"/>
      <c r="J85" s="8"/>
      <c r="K85" s="44"/>
      <c r="L85" s="1"/>
      <c r="M85" s="1"/>
      <c r="N85" s="1"/>
      <c r="O85" s="44"/>
      <c r="P85" s="1"/>
      <c r="Q85" s="58"/>
      <c r="R85" s="1"/>
      <c r="S85" s="44"/>
      <c r="T85" s="1"/>
      <c r="U85" s="1"/>
    </row>
    <row r="86" spans="1:21" ht="12.75" customHeight="1" x14ac:dyDescent="0.4">
      <c r="A86" s="65">
        <v>14</v>
      </c>
      <c r="B86" s="72" t="s">
        <v>205</v>
      </c>
      <c r="C86" s="67">
        <v>3</v>
      </c>
      <c r="D86" s="1"/>
      <c r="E86" s="1"/>
      <c r="F86" s="8"/>
      <c r="G86" s="44"/>
      <c r="H86" s="1"/>
      <c r="I86" s="43"/>
      <c r="J86" s="69" t="str">
        <f>IF(G84&gt;G85,F84,IF(G85&gt;G84,F85,""))</f>
        <v>SWA Alicia Philburn</v>
      </c>
      <c r="K86" s="67">
        <v>0</v>
      </c>
      <c r="L86" s="43"/>
      <c r="M86" s="1"/>
      <c r="N86" s="1"/>
      <c r="O86" s="44"/>
      <c r="P86" s="1"/>
      <c r="Q86" s="58"/>
      <c r="R86" s="1"/>
      <c r="S86" s="44"/>
      <c r="T86" s="1"/>
      <c r="U86" s="1"/>
    </row>
    <row r="87" spans="1:21" ht="12.75" customHeight="1" x14ac:dyDescent="0.4">
      <c r="A87" s="65">
        <v>11</v>
      </c>
      <c r="B87" s="73" t="s">
        <v>499</v>
      </c>
      <c r="C87" s="67">
        <v>0</v>
      </c>
      <c r="D87" s="43"/>
      <c r="E87" s="1"/>
      <c r="F87" s="8"/>
      <c r="G87" s="44"/>
      <c r="H87" s="1"/>
      <c r="I87" s="58"/>
      <c r="J87" s="71" t="str">
        <f>IF(G88&gt;G89,F88,IF(G89&gt;G88,F89,""))</f>
        <v>PAT Debs Sylva</v>
      </c>
      <c r="K87" s="67">
        <v>3</v>
      </c>
      <c r="L87" s="1"/>
      <c r="M87" s="58"/>
      <c r="N87" s="1"/>
      <c r="O87" s="44"/>
      <c r="P87" s="1"/>
      <c r="Q87" s="58"/>
      <c r="R87" s="1"/>
      <c r="S87" s="44"/>
      <c r="T87" s="1"/>
      <c r="U87" s="1"/>
    </row>
    <row r="88" spans="1:21" ht="12.75" customHeight="1" x14ac:dyDescent="0.4">
      <c r="A88" s="65">
        <v>22</v>
      </c>
      <c r="B88" s="68" t="s">
        <v>255</v>
      </c>
      <c r="C88" s="67">
        <v>3</v>
      </c>
      <c r="D88" s="1"/>
      <c r="E88" s="43"/>
      <c r="F88" s="74" t="str">
        <f>IF(C87&gt;C88,B87,IF(C88&gt;C87,B88,""))</f>
        <v>CAS Jackie Coleman</v>
      </c>
      <c r="G88" s="67">
        <v>0</v>
      </c>
      <c r="H88" s="43"/>
      <c r="I88" s="58"/>
      <c r="J88" s="8"/>
      <c r="K88" s="44"/>
      <c r="L88" s="1"/>
      <c r="M88" s="58"/>
      <c r="N88" s="1"/>
      <c r="O88" s="44"/>
      <c r="P88" s="1"/>
      <c r="Q88" s="58"/>
      <c r="R88" s="1"/>
      <c r="S88" s="44"/>
      <c r="T88" s="1"/>
      <c r="U88" s="1"/>
    </row>
    <row r="89" spans="1:21" ht="12.75" customHeight="1" x14ac:dyDescent="0.4">
      <c r="A89" s="65">
        <v>27</v>
      </c>
      <c r="B89" s="70" t="s">
        <v>359</v>
      </c>
      <c r="C89" s="67">
        <v>0</v>
      </c>
      <c r="D89" s="27"/>
      <c r="E89" s="58"/>
      <c r="F89" s="75" t="str">
        <f>IF(C89&gt;C90,B89,IF(C90&gt;C89,B90,""))</f>
        <v>PAT Debs Sylva</v>
      </c>
      <c r="G89" s="67">
        <v>3</v>
      </c>
      <c r="H89" s="1"/>
      <c r="I89" s="1"/>
      <c r="J89" s="8"/>
      <c r="K89" s="44"/>
      <c r="L89" s="1"/>
      <c r="M89" s="58"/>
      <c r="N89" s="1"/>
      <c r="O89" s="44"/>
      <c r="P89" s="1"/>
      <c r="Q89" s="58"/>
      <c r="R89" s="1"/>
      <c r="S89" s="44"/>
      <c r="T89" s="1"/>
      <c r="U89" s="1"/>
    </row>
    <row r="90" spans="1:21" ht="12.75" customHeight="1" x14ac:dyDescent="0.4">
      <c r="A90" s="65">
        <v>6</v>
      </c>
      <c r="B90" s="72" t="s">
        <v>279</v>
      </c>
      <c r="C90" s="67">
        <v>3</v>
      </c>
      <c r="D90" s="1"/>
      <c r="E90" s="1"/>
      <c r="F90" s="8"/>
      <c r="G90" s="44"/>
      <c r="H90" s="1"/>
      <c r="I90" s="1"/>
      <c r="J90" s="8"/>
      <c r="K90" s="44"/>
      <c r="L90" s="1"/>
      <c r="M90" s="43"/>
      <c r="N90" s="69" t="str">
        <f>IF(K86&gt;K87,J86,IF(K87&gt;K86,J87,""))</f>
        <v>PAT Debs Sylva</v>
      </c>
      <c r="O90" s="67">
        <v>4</v>
      </c>
      <c r="P90" s="43"/>
      <c r="Q90" s="58"/>
      <c r="R90" s="1"/>
      <c r="S90" s="44"/>
      <c r="T90" s="1"/>
      <c r="U90" s="1"/>
    </row>
    <row r="91" spans="1:21" ht="12.75" customHeight="1" x14ac:dyDescent="0.4">
      <c r="A91" s="65">
        <v>7</v>
      </c>
      <c r="B91" s="73" t="s">
        <v>211</v>
      </c>
      <c r="C91" s="67">
        <v>3</v>
      </c>
      <c r="D91" s="43"/>
      <c r="E91" s="1"/>
      <c r="F91" s="8"/>
      <c r="G91" s="44"/>
      <c r="H91" s="1"/>
      <c r="I91" s="1"/>
      <c r="J91" s="8"/>
      <c r="K91" s="44"/>
      <c r="L91" s="1"/>
      <c r="M91" s="58"/>
      <c r="N91" s="76" t="str">
        <f>IF(K94&gt;K95,J94,IF(K95&gt;K94,J95,""))</f>
        <v>PUK Micheala Langdon</v>
      </c>
      <c r="O91" s="67">
        <v>3</v>
      </c>
      <c r="P91" s="1"/>
      <c r="Q91" s="1"/>
      <c r="R91" s="1"/>
      <c r="S91" s="44"/>
      <c r="T91" s="1"/>
      <c r="U91" s="1"/>
    </row>
    <row r="92" spans="1:21" ht="12.75" customHeight="1" x14ac:dyDescent="0.4">
      <c r="A92" s="65">
        <v>26</v>
      </c>
      <c r="B92" s="68" t="s">
        <v>319</v>
      </c>
      <c r="C92" s="67">
        <v>1</v>
      </c>
      <c r="D92" s="1"/>
      <c r="E92" s="43"/>
      <c r="F92" s="69" t="str">
        <f>IF(C91&gt;C92,B91,IF(C92&gt;C91,B92,""))</f>
        <v>TGA Aroha Te Haara</v>
      </c>
      <c r="G92" s="42">
        <v>3</v>
      </c>
      <c r="H92" s="43"/>
      <c r="I92" s="1"/>
      <c r="J92" s="8"/>
      <c r="K92" s="44"/>
      <c r="L92" s="1"/>
      <c r="M92" s="58"/>
      <c r="N92" s="44" t="s">
        <v>492</v>
      </c>
      <c r="O92" s="44"/>
      <c r="P92" s="1"/>
      <c r="Q92" s="1"/>
      <c r="R92" s="1"/>
      <c r="S92" s="44"/>
      <c r="T92" s="1"/>
      <c r="U92" s="1"/>
    </row>
    <row r="93" spans="1:21" ht="12.75" customHeight="1" x14ac:dyDescent="0.4">
      <c r="A93" s="65">
        <v>23</v>
      </c>
      <c r="B93" s="70" t="s">
        <v>293</v>
      </c>
      <c r="C93" s="67">
        <v>0</v>
      </c>
      <c r="D93" s="27"/>
      <c r="E93" s="58"/>
      <c r="F93" s="71" t="str">
        <f>IF(C93&gt;C94,B93,IF(C94&gt;C93,B94,""))</f>
        <v>WCC Lisa Murphy</v>
      </c>
      <c r="G93" s="42">
        <v>1</v>
      </c>
      <c r="H93" s="1"/>
      <c r="I93" s="58"/>
      <c r="J93" s="8"/>
      <c r="K93" s="44"/>
      <c r="L93" s="1"/>
      <c r="M93" s="58"/>
      <c r="N93" s="1"/>
      <c r="O93" s="44"/>
      <c r="P93" s="1"/>
      <c r="Q93" s="1"/>
      <c r="R93" s="1"/>
      <c r="S93" s="44"/>
      <c r="T93" s="1"/>
      <c r="U93" s="1"/>
    </row>
    <row r="94" spans="1:21" ht="12.75" customHeight="1" x14ac:dyDescent="0.4">
      <c r="A94" s="65">
        <v>10</v>
      </c>
      <c r="B94" s="72" t="s">
        <v>425</v>
      </c>
      <c r="C94" s="67">
        <v>3</v>
      </c>
      <c r="D94" s="1"/>
      <c r="E94" s="1"/>
      <c r="F94" s="8"/>
      <c r="G94" s="44"/>
      <c r="H94" s="1"/>
      <c r="I94" s="43"/>
      <c r="J94" s="74" t="str">
        <f>IF(G92&gt;G93,F92,IF(G93&gt;G92,F93,""))</f>
        <v>TGA Aroha Te Haara</v>
      </c>
      <c r="K94" s="67">
        <v>2</v>
      </c>
      <c r="L94" s="43"/>
      <c r="M94" s="58"/>
      <c r="N94" s="1"/>
      <c r="O94" s="44"/>
      <c r="P94" s="1"/>
      <c r="Q94" s="1"/>
      <c r="R94" s="1"/>
      <c r="S94" s="44"/>
      <c r="T94" s="1"/>
      <c r="U94" s="1"/>
    </row>
    <row r="95" spans="1:21" ht="12.75" customHeight="1" x14ac:dyDescent="0.4">
      <c r="A95" s="65">
        <v>15</v>
      </c>
      <c r="B95" s="73" t="s">
        <v>253</v>
      </c>
      <c r="C95" s="67">
        <v>1</v>
      </c>
      <c r="D95" s="43"/>
      <c r="E95" s="1"/>
      <c r="F95" s="8"/>
      <c r="G95" s="44"/>
      <c r="H95" s="1"/>
      <c r="I95" s="58"/>
      <c r="J95" s="75" t="str">
        <f>IF(G96&gt;G97,F96,IF(G97&gt;G96,F97,""))</f>
        <v>PUK Micheala Langdon</v>
      </c>
      <c r="K95" s="67">
        <v>3</v>
      </c>
      <c r="L95" s="1"/>
      <c r="M95" s="1"/>
      <c r="N95" s="1"/>
      <c r="O95" s="44"/>
      <c r="P95" s="1"/>
      <c r="Q95" s="1"/>
      <c r="R95" s="1"/>
      <c r="S95" s="44"/>
      <c r="T95" s="1"/>
      <c r="U95" s="1"/>
    </row>
    <row r="96" spans="1:21" ht="12.75" customHeight="1" x14ac:dyDescent="0.4">
      <c r="A96" s="65">
        <v>18</v>
      </c>
      <c r="B96" s="68" t="s">
        <v>226</v>
      </c>
      <c r="C96" s="67">
        <v>3</v>
      </c>
      <c r="D96" s="1"/>
      <c r="E96" s="43"/>
      <c r="F96" s="74" t="str">
        <f>IF(C95&gt;C96,B95,IF(C96&gt;C95,B96,""))</f>
        <v>PUK Micheala Langdon</v>
      </c>
      <c r="G96" s="67">
        <v>3</v>
      </c>
      <c r="H96" s="43"/>
      <c r="I96" s="58"/>
      <c r="J96" s="44" t="s">
        <v>493</v>
      </c>
      <c r="K96" s="44"/>
      <c r="L96" s="1"/>
      <c r="M96" s="1"/>
      <c r="N96" s="117" t="str">
        <f>IF(O82&gt;O83,N82,IF(O83&gt;O82,N83,""))</f>
        <v>GERSA Victoria Heavey</v>
      </c>
      <c r="O96" s="102"/>
      <c r="P96" s="103"/>
      <c r="Q96" s="1"/>
      <c r="R96" s="1"/>
      <c r="S96" s="44"/>
      <c r="T96" s="1"/>
      <c r="U96" s="1"/>
    </row>
    <row r="97" spans="1:21" ht="12.75" customHeight="1" x14ac:dyDescent="0.4">
      <c r="A97" s="65">
        <v>31</v>
      </c>
      <c r="B97" s="70" t="s">
        <v>500</v>
      </c>
      <c r="C97" s="67">
        <v>0</v>
      </c>
      <c r="D97" s="27"/>
      <c r="E97" s="58"/>
      <c r="F97" s="75" t="str">
        <f>IF(C97&gt;C98,B97,IF(C98&gt;C97,B98,""))</f>
        <v>BIR Ludene Paraha</v>
      </c>
      <c r="G97" s="67">
        <v>2</v>
      </c>
      <c r="H97" s="1"/>
      <c r="I97" s="1"/>
      <c r="J97" s="118" t="s">
        <v>501</v>
      </c>
      <c r="K97" s="105"/>
      <c r="L97" s="105"/>
      <c r="M97" s="105"/>
      <c r="N97" s="107"/>
      <c r="O97" s="108"/>
      <c r="P97" s="109"/>
      <c r="Q97" s="1"/>
      <c r="R97" s="1"/>
      <c r="S97" s="44"/>
      <c r="T97" s="1"/>
      <c r="U97" s="1"/>
    </row>
    <row r="98" spans="1:21" ht="12.75" customHeight="1" x14ac:dyDescent="0.4">
      <c r="A98" s="65">
        <v>2</v>
      </c>
      <c r="B98" s="72" t="s">
        <v>315</v>
      </c>
      <c r="C98" s="67">
        <v>3</v>
      </c>
      <c r="D98" s="1"/>
      <c r="E98" s="1"/>
      <c r="F98" s="8"/>
      <c r="G98" s="44"/>
      <c r="H98" s="1"/>
      <c r="I98" s="1"/>
      <c r="J98" s="1"/>
      <c r="K98" s="44"/>
      <c r="L98" s="63" t="s">
        <v>497</v>
      </c>
      <c r="M98" s="1"/>
      <c r="N98" s="119" t="str">
        <f>IF(O82&gt;O83,N83,IF(O83&gt;O82,N82,""))</f>
        <v>PAT Debs Sylva</v>
      </c>
      <c r="O98" s="105"/>
      <c r="P98" s="105"/>
      <c r="Q98" s="1"/>
      <c r="R98" s="1" t="str">
        <f>IF(O82&gt;O83,N82,IF(O83&gt;O82,N83,""))</f>
        <v>GERSA Victoria Heavey</v>
      </c>
      <c r="S98" s="44"/>
      <c r="T98" s="1"/>
      <c r="U98" s="1"/>
    </row>
    <row r="99" spans="1:21" ht="12.75" customHeight="1" x14ac:dyDescent="0.4">
      <c r="A99" s="4"/>
      <c r="B99" s="64"/>
      <c r="C99" s="44"/>
      <c r="F99" s="8"/>
      <c r="G99" s="44"/>
      <c r="J99" s="8"/>
      <c r="K99" s="44"/>
      <c r="O99" s="44"/>
      <c r="S99" s="44"/>
    </row>
    <row r="100" spans="1:21" ht="12.75" customHeight="1" x14ac:dyDescent="0.4">
      <c r="A100" s="4"/>
      <c r="B100" s="64"/>
      <c r="C100" s="44"/>
      <c r="F100" s="8"/>
      <c r="G100" s="44"/>
      <c r="J100" s="8"/>
      <c r="K100" s="44"/>
      <c r="O100" s="44"/>
      <c r="S100" s="44"/>
    </row>
    <row r="101" spans="1:21" ht="12.75" customHeight="1" x14ac:dyDescent="0.4">
      <c r="A101" s="4"/>
      <c r="B101" s="64"/>
      <c r="C101" s="44"/>
      <c r="F101" s="8"/>
      <c r="G101" s="44"/>
      <c r="J101" s="8"/>
      <c r="K101" s="44"/>
      <c r="O101" s="44"/>
      <c r="S101" s="44"/>
    </row>
    <row r="102" spans="1:21" ht="12.75" customHeight="1" x14ac:dyDescent="0.4">
      <c r="A102" s="4"/>
      <c r="B102" s="64"/>
      <c r="C102" s="44"/>
      <c r="F102" s="8"/>
      <c r="G102" s="44"/>
      <c r="J102" s="8"/>
      <c r="K102" s="44"/>
      <c r="O102" s="44"/>
      <c r="S102" s="44"/>
    </row>
    <row r="103" spans="1:21" ht="12.75" customHeight="1" x14ac:dyDescent="0.4">
      <c r="A103" s="4"/>
      <c r="B103" s="64"/>
      <c r="C103" s="44"/>
      <c r="F103" s="8"/>
      <c r="G103" s="44"/>
      <c r="J103" s="8"/>
      <c r="K103" s="44"/>
      <c r="O103" s="44"/>
      <c r="S103" s="44"/>
    </row>
    <row r="104" spans="1:21" ht="12.75" customHeight="1" x14ac:dyDescent="0.4">
      <c r="A104" s="4"/>
      <c r="B104" s="64"/>
      <c r="C104" s="44"/>
      <c r="F104" s="8"/>
      <c r="G104" s="44"/>
      <c r="J104" s="8"/>
      <c r="K104" s="44"/>
      <c r="O104" s="44"/>
      <c r="S104" s="44"/>
    </row>
    <row r="105" spans="1:21" ht="12.75" customHeight="1" x14ac:dyDescent="0.4">
      <c r="A105" s="4"/>
      <c r="B105" s="64"/>
      <c r="C105" s="44"/>
      <c r="F105" s="8"/>
      <c r="G105" s="44"/>
      <c r="J105" s="8"/>
      <c r="K105" s="44"/>
      <c r="O105" s="44"/>
      <c r="S105" s="44"/>
    </row>
    <row r="106" spans="1:21" ht="12.75" customHeight="1" x14ac:dyDescent="0.4">
      <c r="A106" s="4"/>
      <c r="B106" s="64"/>
      <c r="C106" s="44"/>
      <c r="F106" s="8"/>
      <c r="G106" s="44"/>
      <c r="J106" s="8"/>
      <c r="K106" s="44"/>
      <c r="O106" s="44"/>
      <c r="S106" s="44"/>
    </row>
    <row r="107" spans="1:21" ht="12.75" customHeight="1" x14ac:dyDescent="0.4">
      <c r="A107" s="4"/>
      <c r="B107" s="64"/>
      <c r="C107" s="44"/>
      <c r="F107" s="8"/>
      <c r="G107" s="44"/>
      <c r="J107" s="8"/>
      <c r="K107" s="44"/>
      <c r="O107" s="44"/>
      <c r="S107" s="44"/>
    </row>
    <row r="108" spans="1:21" ht="12.75" customHeight="1" x14ac:dyDescent="0.4">
      <c r="A108" s="4"/>
      <c r="B108" s="64"/>
      <c r="C108" s="44"/>
      <c r="F108" s="8"/>
      <c r="G108" s="44"/>
      <c r="J108" s="8"/>
      <c r="K108" s="44"/>
      <c r="O108" s="44"/>
      <c r="S108" s="44"/>
    </row>
    <row r="109" spans="1:21" ht="12.75" customHeight="1" x14ac:dyDescent="0.4">
      <c r="A109" s="4"/>
      <c r="B109" s="64"/>
      <c r="C109" s="44"/>
      <c r="F109" s="8"/>
      <c r="G109" s="44"/>
      <c r="J109" s="8"/>
      <c r="K109" s="44"/>
      <c r="O109" s="44"/>
      <c r="S109" s="44"/>
    </row>
    <row r="110" spans="1:21" ht="12.75" customHeight="1" x14ac:dyDescent="0.4">
      <c r="A110" s="4"/>
      <c r="B110" s="64"/>
      <c r="C110" s="44"/>
      <c r="F110" s="8"/>
      <c r="G110" s="44"/>
      <c r="J110" s="8"/>
      <c r="K110" s="44"/>
      <c r="O110" s="44"/>
      <c r="S110" s="44"/>
    </row>
    <row r="111" spans="1:21" ht="12.75" customHeight="1" x14ac:dyDescent="0.4">
      <c r="A111" s="4"/>
      <c r="B111" s="64"/>
      <c r="C111" s="44"/>
      <c r="F111" s="8"/>
      <c r="G111" s="44"/>
      <c r="J111" s="8"/>
      <c r="K111" s="44"/>
      <c r="O111" s="44"/>
      <c r="S111" s="44"/>
    </row>
    <row r="112" spans="1:21" ht="12.75" customHeight="1" x14ac:dyDescent="0.4">
      <c r="A112" s="4"/>
      <c r="B112" s="64"/>
      <c r="C112" s="44"/>
      <c r="F112" s="8"/>
      <c r="G112" s="44"/>
      <c r="J112" s="8"/>
      <c r="K112" s="44"/>
      <c r="O112" s="44"/>
      <c r="S112" s="44"/>
    </row>
    <row r="113" spans="1:19" ht="12.75" customHeight="1" x14ac:dyDescent="0.4">
      <c r="A113" s="4"/>
      <c r="B113" s="64"/>
      <c r="C113" s="44"/>
      <c r="F113" s="8"/>
      <c r="G113" s="44"/>
      <c r="J113" s="8"/>
      <c r="K113" s="44"/>
      <c r="O113" s="44"/>
      <c r="S113" s="44"/>
    </row>
    <row r="114" spans="1:19" ht="12.75" customHeight="1" x14ac:dyDescent="0.4">
      <c r="A114" s="4"/>
      <c r="B114" s="64"/>
      <c r="C114" s="44"/>
      <c r="F114" s="8"/>
      <c r="G114" s="44"/>
      <c r="J114" s="8"/>
      <c r="K114" s="44"/>
      <c r="O114" s="44"/>
      <c r="S114" s="44"/>
    </row>
    <row r="115" spans="1:19" ht="12.75" customHeight="1" x14ac:dyDescent="0.4">
      <c r="A115" s="4"/>
      <c r="B115" s="64"/>
      <c r="C115" s="44"/>
      <c r="F115" s="8"/>
      <c r="G115" s="44"/>
      <c r="J115" s="8"/>
      <c r="K115" s="44"/>
      <c r="O115" s="44"/>
      <c r="S115" s="44"/>
    </row>
    <row r="116" spans="1:19" ht="12.75" customHeight="1" x14ac:dyDescent="0.4">
      <c r="A116" s="4"/>
      <c r="B116" s="64"/>
      <c r="C116" s="44"/>
      <c r="F116" s="8"/>
      <c r="G116" s="44"/>
      <c r="J116" s="8"/>
      <c r="K116" s="44"/>
      <c r="O116" s="44"/>
      <c r="S116" s="44"/>
    </row>
    <row r="117" spans="1:19" ht="12.75" customHeight="1" x14ac:dyDescent="0.4">
      <c r="A117" s="4"/>
      <c r="B117" s="64"/>
      <c r="C117" s="44"/>
      <c r="F117" s="8"/>
      <c r="G117" s="44"/>
      <c r="J117" s="8"/>
      <c r="K117" s="44"/>
      <c r="O117" s="44"/>
      <c r="S117" s="44"/>
    </row>
    <row r="118" spans="1:19" ht="12.75" customHeight="1" x14ac:dyDescent="0.4">
      <c r="A118" s="4"/>
      <c r="B118" s="64"/>
      <c r="C118" s="44"/>
      <c r="F118" s="8"/>
      <c r="G118" s="44"/>
      <c r="J118" s="8"/>
      <c r="K118" s="44"/>
      <c r="O118" s="44"/>
      <c r="S118" s="44"/>
    </row>
    <row r="119" spans="1:19" ht="12.75" customHeight="1" x14ac:dyDescent="0.4">
      <c r="A119" s="4"/>
      <c r="B119" s="64"/>
      <c r="C119" s="44"/>
      <c r="F119" s="8"/>
      <c r="G119" s="44"/>
      <c r="J119" s="8"/>
      <c r="K119" s="44"/>
      <c r="O119" s="44"/>
      <c r="S119" s="44"/>
    </row>
    <row r="120" spans="1:19" ht="12.75" customHeight="1" x14ac:dyDescent="0.4">
      <c r="A120" s="4"/>
      <c r="B120" s="64"/>
      <c r="C120" s="44"/>
      <c r="F120" s="8"/>
      <c r="G120" s="44"/>
      <c r="J120" s="8"/>
      <c r="K120" s="44"/>
      <c r="O120" s="44"/>
      <c r="S120" s="44"/>
    </row>
    <row r="121" spans="1:19" ht="12.75" customHeight="1" x14ac:dyDescent="0.4">
      <c r="A121" s="4"/>
      <c r="B121" s="64"/>
      <c r="C121" s="44"/>
      <c r="F121" s="8"/>
      <c r="G121" s="44"/>
      <c r="J121" s="8"/>
      <c r="K121" s="44"/>
      <c r="O121" s="44"/>
      <c r="S121" s="44"/>
    </row>
    <row r="122" spans="1:19" ht="12.75" customHeight="1" x14ac:dyDescent="0.4">
      <c r="A122" s="4"/>
      <c r="B122" s="64"/>
      <c r="C122" s="44"/>
      <c r="F122" s="8"/>
      <c r="G122" s="44"/>
      <c r="J122" s="8"/>
      <c r="K122" s="44"/>
      <c r="O122" s="44"/>
      <c r="S122" s="44"/>
    </row>
    <row r="123" spans="1:19" ht="12.75" customHeight="1" x14ac:dyDescent="0.4">
      <c r="A123" s="4"/>
      <c r="B123" s="64"/>
      <c r="C123" s="44"/>
      <c r="F123" s="8"/>
      <c r="G123" s="44"/>
      <c r="J123" s="8"/>
      <c r="K123" s="44"/>
      <c r="O123" s="44"/>
      <c r="S123" s="44"/>
    </row>
    <row r="124" spans="1:19" ht="12.75" customHeight="1" x14ac:dyDescent="0.4">
      <c r="A124" s="4"/>
      <c r="B124" s="64"/>
      <c r="C124" s="44"/>
      <c r="F124" s="8"/>
      <c r="G124" s="44"/>
      <c r="J124" s="8"/>
      <c r="K124" s="44"/>
      <c r="O124" s="44"/>
      <c r="S124" s="44"/>
    </row>
    <row r="125" spans="1:19" ht="12.75" customHeight="1" x14ac:dyDescent="0.4">
      <c r="A125" s="4"/>
      <c r="B125" s="64"/>
      <c r="C125" s="44"/>
      <c r="F125" s="8"/>
      <c r="G125" s="44"/>
      <c r="J125" s="8"/>
      <c r="K125" s="44"/>
      <c r="O125" s="44"/>
      <c r="S125" s="44"/>
    </row>
    <row r="126" spans="1:19" ht="12.75" customHeight="1" x14ac:dyDescent="0.4">
      <c r="A126" s="4"/>
      <c r="B126" s="64"/>
      <c r="C126" s="44"/>
      <c r="F126" s="8"/>
      <c r="G126" s="44"/>
      <c r="J126" s="8"/>
      <c r="K126" s="44"/>
      <c r="O126" s="44"/>
      <c r="S126" s="44"/>
    </row>
    <row r="127" spans="1:19" ht="12.75" customHeight="1" x14ac:dyDescent="0.4">
      <c r="A127" s="4"/>
      <c r="B127" s="64"/>
      <c r="C127" s="44"/>
      <c r="F127" s="8"/>
      <c r="G127" s="44"/>
      <c r="J127" s="8"/>
      <c r="K127" s="44"/>
      <c r="O127" s="44"/>
      <c r="S127" s="44"/>
    </row>
    <row r="128" spans="1:19" ht="12.75" customHeight="1" x14ac:dyDescent="0.4">
      <c r="A128" s="4"/>
      <c r="B128" s="64"/>
      <c r="C128" s="44"/>
      <c r="F128" s="8"/>
      <c r="G128" s="44"/>
      <c r="J128" s="8"/>
      <c r="K128" s="44"/>
      <c r="O128" s="44"/>
      <c r="S128" s="44"/>
    </row>
    <row r="129" spans="1:19" ht="12.75" customHeight="1" x14ac:dyDescent="0.4">
      <c r="A129" s="4"/>
      <c r="B129" s="64"/>
      <c r="C129" s="44"/>
      <c r="F129" s="8"/>
      <c r="G129" s="44"/>
      <c r="J129" s="8"/>
      <c r="K129" s="44"/>
      <c r="O129" s="44"/>
      <c r="S129" s="44"/>
    </row>
    <row r="130" spans="1:19" ht="12.75" customHeight="1" x14ac:dyDescent="0.4">
      <c r="A130" s="4"/>
      <c r="B130" s="64"/>
      <c r="C130" s="44"/>
      <c r="F130" s="8"/>
      <c r="G130" s="44"/>
      <c r="J130" s="8"/>
      <c r="K130" s="44"/>
      <c r="O130" s="44"/>
      <c r="S130" s="44"/>
    </row>
    <row r="131" spans="1:19" ht="12.75" customHeight="1" x14ac:dyDescent="0.4">
      <c r="A131" s="4"/>
      <c r="B131" s="64"/>
      <c r="C131" s="44"/>
      <c r="F131" s="8"/>
      <c r="G131" s="44"/>
      <c r="J131" s="8"/>
      <c r="K131" s="44"/>
      <c r="O131" s="44"/>
      <c r="S131" s="44"/>
    </row>
    <row r="132" spans="1:19" ht="12.75" customHeight="1" x14ac:dyDescent="0.4">
      <c r="A132" s="4"/>
      <c r="B132" s="64"/>
      <c r="C132" s="44"/>
      <c r="F132" s="8"/>
      <c r="G132" s="44"/>
      <c r="J132" s="8"/>
      <c r="K132" s="44"/>
      <c r="O132" s="44"/>
      <c r="S132" s="44"/>
    </row>
    <row r="133" spans="1:19" ht="12.75" customHeight="1" x14ac:dyDescent="0.4">
      <c r="A133" s="4"/>
      <c r="B133" s="64"/>
      <c r="C133" s="44"/>
      <c r="F133" s="8"/>
      <c r="G133" s="44"/>
      <c r="J133" s="8"/>
      <c r="K133" s="44"/>
      <c r="O133" s="44"/>
      <c r="S133" s="44"/>
    </row>
    <row r="134" spans="1:19" ht="12.75" customHeight="1" x14ac:dyDescent="0.4">
      <c r="A134" s="4"/>
      <c r="B134" s="64"/>
      <c r="C134" s="44"/>
      <c r="F134" s="8"/>
      <c r="G134" s="44"/>
      <c r="J134" s="8"/>
      <c r="K134" s="44"/>
      <c r="O134" s="44"/>
      <c r="S134" s="44"/>
    </row>
    <row r="135" spans="1:19" ht="12.75" customHeight="1" x14ac:dyDescent="0.4">
      <c r="A135" s="4"/>
      <c r="B135" s="64"/>
      <c r="C135" s="44"/>
      <c r="F135" s="8"/>
      <c r="G135" s="44"/>
      <c r="J135" s="8"/>
      <c r="K135" s="44"/>
      <c r="O135" s="44"/>
      <c r="S135" s="44"/>
    </row>
    <row r="136" spans="1:19" ht="12.75" customHeight="1" x14ac:dyDescent="0.4">
      <c r="A136" s="4"/>
      <c r="B136" s="64"/>
      <c r="C136" s="44"/>
      <c r="F136" s="8"/>
      <c r="G136" s="44"/>
      <c r="J136" s="8"/>
      <c r="K136" s="44"/>
      <c r="O136" s="44"/>
      <c r="S136" s="44"/>
    </row>
    <row r="137" spans="1:19" ht="12.75" customHeight="1" x14ac:dyDescent="0.4">
      <c r="A137" s="4"/>
      <c r="B137" s="64"/>
      <c r="C137" s="44"/>
      <c r="F137" s="8"/>
      <c r="G137" s="44"/>
      <c r="J137" s="8"/>
      <c r="K137" s="44"/>
      <c r="O137" s="44"/>
      <c r="S137" s="44"/>
    </row>
    <row r="138" spans="1:19" ht="12.75" customHeight="1" x14ac:dyDescent="0.4">
      <c r="A138" s="4"/>
      <c r="B138" s="64"/>
      <c r="C138" s="44"/>
      <c r="F138" s="8"/>
      <c r="G138" s="44"/>
      <c r="J138" s="8"/>
      <c r="K138" s="44"/>
      <c r="O138" s="44"/>
      <c r="S138" s="44"/>
    </row>
    <row r="139" spans="1:19" ht="12.75" customHeight="1" x14ac:dyDescent="0.4">
      <c r="A139" s="4"/>
      <c r="B139" s="64"/>
      <c r="C139" s="44"/>
      <c r="F139" s="8"/>
      <c r="G139" s="44"/>
      <c r="J139" s="8"/>
      <c r="K139" s="44"/>
      <c r="O139" s="44"/>
      <c r="S139" s="44"/>
    </row>
    <row r="140" spans="1:19" ht="12.75" customHeight="1" x14ac:dyDescent="0.4">
      <c r="A140" s="4"/>
      <c r="B140" s="64"/>
      <c r="C140" s="44"/>
      <c r="F140" s="8"/>
      <c r="G140" s="44"/>
      <c r="J140" s="8"/>
      <c r="K140" s="44"/>
      <c r="O140" s="44"/>
      <c r="S140" s="44"/>
    </row>
    <row r="141" spans="1:19" ht="12.75" customHeight="1" x14ac:dyDescent="0.4">
      <c r="A141" s="4"/>
      <c r="B141" s="64"/>
      <c r="C141" s="44"/>
      <c r="F141" s="8"/>
      <c r="G141" s="44"/>
      <c r="J141" s="8"/>
      <c r="K141" s="44"/>
      <c r="O141" s="44"/>
      <c r="S141" s="44"/>
    </row>
    <row r="142" spans="1:19" ht="12.75" customHeight="1" x14ac:dyDescent="0.4">
      <c r="A142" s="4"/>
      <c r="B142" s="64"/>
      <c r="C142" s="44"/>
      <c r="F142" s="8"/>
      <c r="G142" s="44"/>
      <c r="J142" s="8"/>
      <c r="K142" s="44"/>
      <c r="O142" s="44"/>
      <c r="S142" s="44"/>
    </row>
    <row r="143" spans="1:19" ht="12.75" customHeight="1" x14ac:dyDescent="0.4">
      <c r="A143" s="4"/>
      <c r="B143" s="64"/>
      <c r="C143" s="44"/>
      <c r="F143" s="8"/>
      <c r="G143" s="44"/>
      <c r="J143" s="8"/>
      <c r="K143" s="44"/>
      <c r="O143" s="44"/>
      <c r="S143" s="44"/>
    </row>
    <row r="144" spans="1:19" ht="12.75" customHeight="1" x14ac:dyDescent="0.4">
      <c r="A144" s="4"/>
      <c r="B144" s="64"/>
      <c r="C144" s="44"/>
      <c r="F144" s="8"/>
      <c r="G144" s="44"/>
      <c r="J144" s="8"/>
      <c r="K144" s="44"/>
      <c r="O144" s="44"/>
      <c r="S144" s="44"/>
    </row>
    <row r="145" spans="1:19" ht="12.75" customHeight="1" x14ac:dyDescent="0.4">
      <c r="A145" s="4"/>
      <c r="B145" s="64"/>
      <c r="C145" s="44"/>
      <c r="F145" s="8"/>
      <c r="G145" s="44"/>
      <c r="J145" s="8"/>
      <c r="K145" s="44"/>
      <c r="O145" s="44"/>
      <c r="S145" s="44"/>
    </row>
    <row r="146" spans="1:19" ht="12.75" customHeight="1" x14ac:dyDescent="0.4">
      <c r="A146" s="4"/>
      <c r="B146" s="64"/>
      <c r="C146" s="44"/>
      <c r="F146" s="8"/>
      <c r="G146" s="44"/>
      <c r="J146" s="8"/>
      <c r="K146" s="44"/>
      <c r="O146" s="44"/>
      <c r="S146" s="44"/>
    </row>
    <row r="147" spans="1:19" ht="12.75" customHeight="1" x14ac:dyDescent="0.4">
      <c r="A147" s="4"/>
      <c r="B147" s="64"/>
      <c r="C147" s="44"/>
      <c r="F147" s="8"/>
      <c r="G147" s="44"/>
      <c r="J147" s="8"/>
      <c r="K147" s="44"/>
      <c r="O147" s="44"/>
      <c r="S147" s="44"/>
    </row>
    <row r="148" spans="1:19" ht="12.75" customHeight="1" x14ac:dyDescent="0.4">
      <c r="A148" s="4"/>
      <c r="B148" s="64"/>
      <c r="C148" s="44"/>
      <c r="F148" s="8"/>
      <c r="G148" s="44"/>
      <c r="J148" s="8"/>
      <c r="K148" s="44"/>
      <c r="O148" s="44"/>
      <c r="S148" s="44"/>
    </row>
    <row r="149" spans="1:19" ht="12.75" customHeight="1" x14ac:dyDescent="0.4">
      <c r="A149" s="4"/>
      <c r="B149" s="64"/>
      <c r="C149" s="44"/>
      <c r="F149" s="8"/>
      <c r="G149" s="44"/>
      <c r="J149" s="8"/>
      <c r="K149" s="44"/>
      <c r="O149" s="44"/>
      <c r="S149" s="44"/>
    </row>
    <row r="150" spans="1:19" ht="12.75" customHeight="1" x14ac:dyDescent="0.4">
      <c r="A150" s="4"/>
      <c r="B150" s="64"/>
      <c r="C150" s="44"/>
      <c r="F150" s="8"/>
      <c r="G150" s="44"/>
      <c r="J150" s="8"/>
      <c r="K150" s="44"/>
      <c r="O150" s="44"/>
      <c r="S150" s="44"/>
    </row>
    <row r="151" spans="1:19" ht="12.75" customHeight="1" x14ac:dyDescent="0.4">
      <c r="A151" s="4"/>
      <c r="B151" s="64"/>
      <c r="C151" s="44"/>
      <c r="F151" s="8"/>
      <c r="G151" s="44"/>
      <c r="J151" s="8"/>
      <c r="K151" s="44"/>
      <c r="O151" s="44"/>
      <c r="S151" s="44"/>
    </row>
    <row r="152" spans="1:19" ht="12.75" customHeight="1" x14ac:dyDescent="0.4">
      <c r="A152" s="4"/>
      <c r="B152" s="64"/>
      <c r="C152" s="44"/>
      <c r="F152" s="8"/>
      <c r="G152" s="44"/>
      <c r="J152" s="8"/>
      <c r="K152" s="44"/>
      <c r="O152" s="44"/>
      <c r="S152" s="44"/>
    </row>
    <row r="153" spans="1:19" ht="12.75" customHeight="1" x14ac:dyDescent="0.4">
      <c r="A153" s="4"/>
      <c r="B153" s="64"/>
      <c r="C153" s="44"/>
      <c r="F153" s="8"/>
      <c r="G153" s="44"/>
      <c r="J153" s="8"/>
      <c r="K153" s="44"/>
      <c r="O153" s="44"/>
      <c r="S153" s="44"/>
    </row>
    <row r="154" spans="1:19" ht="12.75" customHeight="1" x14ac:dyDescent="0.4">
      <c r="A154" s="4"/>
      <c r="B154" s="64"/>
      <c r="C154" s="44"/>
      <c r="F154" s="8"/>
      <c r="G154" s="44"/>
      <c r="J154" s="8"/>
      <c r="K154" s="44"/>
      <c r="O154" s="44"/>
      <c r="S154" s="44"/>
    </row>
    <row r="155" spans="1:19" ht="12.75" customHeight="1" x14ac:dyDescent="0.4">
      <c r="A155" s="4"/>
      <c r="B155" s="64"/>
      <c r="C155" s="44"/>
      <c r="F155" s="8"/>
      <c r="G155" s="44"/>
      <c r="J155" s="8"/>
      <c r="K155" s="44"/>
      <c r="O155" s="44"/>
      <c r="S155" s="44"/>
    </row>
    <row r="156" spans="1:19" ht="12.75" customHeight="1" x14ac:dyDescent="0.4">
      <c r="A156" s="4"/>
      <c r="B156" s="64"/>
      <c r="C156" s="44"/>
      <c r="F156" s="8"/>
      <c r="G156" s="44"/>
      <c r="J156" s="8"/>
      <c r="K156" s="44"/>
      <c r="O156" s="44"/>
      <c r="S156" s="44"/>
    </row>
    <row r="157" spans="1:19" ht="12.75" customHeight="1" x14ac:dyDescent="0.4">
      <c r="A157" s="4"/>
      <c r="B157" s="64"/>
      <c r="C157" s="44"/>
      <c r="F157" s="8"/>
      <c r="G157" s="44"/>
      <c r="J157" s="8"/>
      <c r="K157" s="44"/>
      <c r="O157" s="44"/>
      <c r="S157" s="44"/>
    </row>
    <row r="158" spans="1:19" ht="12.75" customHeight="1" x14ac:dyDescent="0.4">
      <c r="A158" s="4"/>
      <c r="B158" s="64"/>
      <c r="C158" s="44"/>
      <c r="F158" s="8"/>
      <c r="G158" s="44"/>
      <c r="J158" s="8"/>
      <c r="K158" s="44"/>
      <c r="O158" s="44"/>
      <c r="S158" s="44"/>
    </row>
    <row r="159" spans="1:19" ht="12.75" customHeight="1" x14ac:dyDescent="0.4">
      <c r="A159" s="4"/>
      <c r="B159" s="64"/>
      <c r="C159" s="44"/>
      <c r="F159" s="8"/>
      <c r="G159" s="44"/>
      <c r="J159" s="8"/>
      <c r="K159" s="44"/>
      <c r="O159" s="44"/>
      <c r="S159" s="44"/>
    </row>
    <row r="160" spans="1:19" ht="12.75" customHeight="1" x14ac:dyDescent="0.4">
      <c r="A160" s="4"/>
      <c r="B160" s="64"/>
      <c r="C160" s="44"/>
      <c r="F160" s="8"/>
      <c r="G160" s="44"/>
      <c r="J160" s="8"/>
      <c r="K160" s="44"/>
      <c r="O160" s="44"/>
      <c r="S160" s="44"/>
    </row>
    <row r="161" spans="1:19" ht="12.75" customHeight="1" x14ac:dyDescent="0.4">
      <c r="A161" s="4"/>
      <c r="B161" s="64"/>
      <c r="C161" s="44"/>
      <c r="F161" s="8"/>
      <c r="G161" s="44"/>
      <c r="J161" s="8"/>
      <c r="K161" s="44"/>
      <c r="O161" s="44"/>
      <c r="S161" s="44"/>
    </row>
    <row r="162" spans="1:19" ht="12.75" customHeight="1" x14ac:dyDescent="0.4">
      <c r="A162" s="4"/>
      <c r="B162" s="64"/>
      <c r="C162" s="44"/>
      <c r="F162" s="8"/>
      <c r="G162" s="44"/>
      <c r="J162" s="8"/>
      <c r="K162" s="44"/>
      <c r="O162" s="44"/>
      <c r="S162" s="44"/>
    </row>
    <row r="163" spans="1:19" ht="12.75" customHeight="1" x14ac:dyDescent="0.4">
      <c r="A163" s="4"/>
      <c r="B163" s="64"/>
      <c r="C163" s="44"/>
      <c r="F163" s="8"/>
      <c r="G163" s="44"/>
      <c r="J163" s="8"/>
      <c r="K163" s="44"/>
      <c r="O163" s="44"/>
      <c r="S163" s="44"/>
    </row>
    <row r="164" spans="1:19" ht="12.75" customHeight="1" x14ac:dyDescent="0.4">
      <c r="A164" s="4"/>
      <c r="B164" s="64"/>
      <c r="C164" s="44"/>
      <c r="F164" s="8"/>
      <c r="G164" s="44"/>
      <c r="J164" s="8"/>
      <c r="K164" s="44"/>
      <c r="O164" s="44"/>
      <c r="S164" s="44"/>
    </row>
    <row r="165" spans="1:19" ht="12.75" customHeight="1" x14ac:dyDescent="0.4">
      <c r="A165" s="4"/>
      <c r="B165" s="64"/>
      <c r="C165" s="44"/>
      <c r="F165" s="8"/>
      <c r="G165" s="44"/>
      <c r="J165" s="8"/>
      <c r="K165" s="44"/>
      <c r="O165" s="44"/>
      <c r="S165" s="44"/>
    </row>
    <row r="166" spans="1:19" ht="12.75" customHeight="1" x14ac:dyDescent="0.4">
      <c r="A166" s="4"/>
      <c r="B166" s="64"/>
      <c r="C166" s="44"/>
      <c r="F166" s="8"/>
      <c r="G166" s="44"/>
      <c r="J166" s="8"/>
      <c r="K166" s="44"/>
      <c r="O166" s="44"/>
      <c r="S166" s="44"/>
    </row>
    <row r="167" spans="1:19" ht="12.75" customHeight="1" x14ac:dyDescent="0.4">
      <c r="A167" s="4"/>
      <c r="B167" s="64"/>
      <c r="C167" s="44"/>
      <c r="F167" s="8"/>
      <c r="G167" s="44"/>
      <c r="J167" s="8"/>
      <c r="K167" s="44"/>
      <c r="O167" s="44"/>
      <c r="S167" s="44"/>
    </row>
    <row r="168" spans="1:19" ht="12.75" customHeight="1" x14ac:dyDescent="0.4">
      <c r="A168" s="4"/>
      <c r="B168" s="64"/>
      <c r="C168" s="44"/>
      <c r="F168" s="8"/>
      <c r="G168" s="44"/>
      <c r="J168" s="8"/>
      <c r="K168" s="44"/>
      <c r="O168" s="44"/>
      <c r="S168" s="44"/>
    </row>
    <row r="169" spans="1:19" ht="12.75" customHeight="1" x14ac:dyDescent="0.4">
      <c r="A169" s="4"/>
      <c r="B169" s="64"/>
      <c r="C169" s="44"/>
      <c r="F169" s="8"/>
      <c r="G169" s="44"/>
      <c r="J169" s="8"/>
      <c r="K169" s="44"/>
      <c r="O169" s="44"/>
      <c r="S169" s="44"/>
    </row>
    <row r="170" spans="1:19" ht="12.75" customHeight="1" x14ac:dyDescent="0.4">
      <c r="A170" s="4"/>
      <c r="B170" s="64"/>
      <c r="C170" s="44"/>
      <c r="F170" s="8"/>
      <c r="G170" s="44"/>
      <c r="J170" s="8"/>
      <c r="K170" s="44"/>
      <c r="O170" s="44"/>
      <c r="S170" s="44"/>
    </row>
    <row r="171" spans="1:19" ht="12.75" customHeight="1" x14ac:dyDescent="0.4">
      <c r="A171" s="4"/>
      <c r="B171" s="64"/>
      <c r="C171" s="44"/>
      <c r="F171" s="8"/>
      <c r="G171" s="44"/>
      <c r="J171" s="8"/>
      <c r="K171" s="44"/>
      <c r="O171" s="44"/>
      <c r="S171" s="44"/>
    </row>
    <row r="172" spans="1:19" ht="12.75" customHeight="1" x14ac:dyDescent="0.4">
      <c r="A172" s="4"/>
      <c r="B172" s="64"/>
      <c r="C172" s="44"/>
      <c r="F172" s="8"/>
      <c r="G172" s="44"/>
      <c r="J172" s="8"/>
      <c r="K172" s="44"/>
      <c r="O172" s="44"/>
      <c r="S172" s="44"/>
    </row>
    <row r="173" spans="1:19" ht="12.75" customHeight="1" x14ac:dyDescent="0.4">
      <c r="A173" s="4"/>
      <c r="B173" s="64"/>
      <c r="C173" s="44"/>
      <c r="F173" s="8"/>
      <c r="G173" s="44"/>
      <c r="J173" s="8"/>
      <c r="K173" s="44"/>
      <c r="O173" s="44"/>
      <c r="S173" s="44"/>
    </row>
    <row r="174" spans="1:19" ht="12.75" customHeight="1" x14ac:dyDescent="0.4">
      <c r="A174" s="4"/>
      <c r="B174" s="64"/>
      <c r="C174" s="44"/>
      <c r="F174" s="8"/>
      <c r="G174" s="44"/>
      <c r="J174" s="8"/>
      <c r="K174" s="44"/>
      <c r="O174" s="44"/>
      <c r="S174" s="44"/>
    </row>
    <row r="175" spans="1:19" ht="12.75" customHeight="1" x14ac:dyDescent="0.4">
      <c r="A175" s="4"/>
      <c r="B175" s="64"/>
      <c r="C175" s="44"/>
      <c r="F175" s="8"/>
      <c r="G175" s="44"/>
      <c r="J175" s="8"/>
      <c r="K175" s="44"/>
      <c r="O175" s="44"/>
      <c r="S175" s="44"/>
    </row>
    <row r="176" spans="1:19" ht="12.75" customHeight="1" x14ac:dyDescent="0.4">
      <c r="A176" s="4"/>
      <c r="B176" s="64"/>
      <c r="C176" s="44"/>
      <c r="F176" s="8"/>
      <c r="G176" s="44"/>
      <c r="J176" s="8"/>
      <c r="K176" s="44"/>
      <c r="O176" s="44"/>
      <c r="S176" s="44"/>
    </row>
    <row r="177" spans="1:19" ht="12.75" customHeight="1" x14ac:dyDescent="0.4">
      <c r="A177" s="4"/>
      <c r="B177" s="64"/>
      <c r="C177" s="44"/>
      <c r="F177" s="8"/>
      <c r="G177" s="44"/>
      <c r="J177" s="8"/>
      <c r="K177" s="44"/>
      <c r="O177" s="44"/>
      <c r="S177" s="44"/>
    </row>
    <row r="178" spans="1:19" ht="12.75" customHeight="1" x14ac:dyDescent="0.4">
      <c r="A178" s="4"/>
      <c r="B178" s="64"/>
      <c r="C178" s="44"/>
      <c r="F178" s="8"/>
      <c r="G178" s="44"/>
      <c r="J178" s="8"/>
      <c r="K178" s="44"/>
      <c r="O178" s="44"/>
      <c r="S178" s="44"/>
    </row>
    <row r="179" spans="1:19" ht="12.75" customHeight="1" x14ac:dyDescent="0.4">
      <c r="A179" s="4"/>
      <c r="B179" s="64"/>
      <c r="C179" s="44"/>
      <c r="F179" s="8"/>
      <c r="G179" s="44"/>
      <c r="J179" s="8"/>
      <c r="K179" s="44"/>
      <c r="O179" s="44"/>
      <c r="S179" s="44"/>
    </row>
    <row r="180" spans="1:19" ht="12.75" customHeight="1" x14ac:dyDescent="0.4">
      <c r="A180" s="4"/>
      <c r="B180" s="64"/>
      <c r="C180" s="44"/>
      <c r="F180" s="8"/>
      <c r="G180" s="44"/>
      <c r="J180" s="8"/>
      <c r="K180" s="44"/>
      <c r="O180" s="44"/>
      <c r="S180" s="44"/>
    </row>
    <row r="181" spans="1:19" ht="12.75" customHeight="1" x14ac:dyDescent="0.4">
      <c r="A181" s="4"/>
      <c r="B181" s="64"/>
      <c r="C181" s="44"/>
      <c r="F181" s="8"/>
      <c r="G181" s="44"/>
      <c r="J181" s="8"/>
      <c r="K181" s="44"/>
      <c r="O181" s="44"/>
      <c r="S181" s="44"/>
    </row>
    <row r="182" spans="1:19" ht="12.75" customHeight="1" x14ac:dyDescent="0.4">
      <c r="A182" s="4"/>
      <c r="B182" s="64"/>
      <c r="C182" s="44"/>
      <c r="F182" s="8"/>
      <c r="G182" s="44"/>
      <c r="J182" s="8"/>
      <c r="K182" s="44"/>
      <c r="O182" s="44"/>
      <c r="S182" s="44"/>
    </row>
    <row r="183" spans="1:19" ht="12.75" customHeight="1" x14ac:dyDescent="0.4">
      <c r="A183" s="4"/>
      <c r="B183" s="64"/>
      <c r="C183" s="44"/>
      <c r="F183" s="8"/>
      <c r="G183" s="44"/>
      <c r="J183" s="8"/>
      <c r="K183" s="44"/>
      <c r="O183" s="44"/>
      <c r="S183" s="44"/>
    </row>
    <row r="184" spans="1:19" ht="12.75" customHeight="1" x14ac:dyDescent="0.4">
      <c r="A184" s="4"/>
      <c r="B184" s="64"/>
      <c r="C184" s="44"/>
      <c r="F184" s="8"/>
      <c r="G184" s="44"/>
      <c r="J184" s="8"/>
      <c r="K184" s="44"/>
      <c r="O184" s="44"/>
      <c r="S184" s="44"/>
    </row>
    <row r="185" spans="1:19" ht="12.75" customHeight="1" x14ac:dyDescent="0.4">
      <c r="A185" s="4"/>
      <c r="B185" s="64"/>
      <c r="C185" s="44"/>
      <c r="F185" s="8"/>
      <c r="G185" s="44"/>
      <c r="J185" s="8"/>
      <c r="K185" s="44"/>
      <c r="O185" s="44"/>
      <c r="S185" s="44"/>
    </row>
    <row r="186" spans="1:19" ht="12.75" customHeight="1" x14ac:dyDescent="0.4">
      <c r="A186" s="4"/>
      <c r="B186" s="64"/>
      <c r="C186" s="44"/>
      <c r="F186" s="8"/>
      <c r="G186" s="44"/>
      <c r="J186" s="8"/>
      <c r="K186" s="44"/>
      <c r="O186" s="44"/>
      <c r="S186" s="44"/>
    </row>
    <row r="187" spans="1:19" ht="12.75" customHeight="1" x14ac:dyDescent="0.4">
      <c r="A187" s="4"/>
      <c r="B187" s="64"/>
      <c r="C187" s="44"/>
      <c r="F187" s="8"/>
      <c r="G187" s="44"/>
      <c r="J187" s="8"/>
      <c r="K187" s="44"/>
      <c r="O187" s="44"/>
      <c r="S187" s="44"/>
    </row>
    <row r="188" spans="1:19" ht="12.75" customHeight="1" x14ac:dyDescent="0.4">
      <c r="A188" s="4"/>
      <c r="B188" s="64"/>
      <c r="C188" s="44"/>
      <c r="F188" s="8"/>
      <c r="G188" s="44"/>
      <c r="J188" s="8"/>
      <c r="K188" s="44"/>
      <c r="O188" s="44"/>
      <c r="S188" s="44"/>
    </row>
    <row r="189" spans="1:19" ht="12.75" customHeight="1" x14ac:dyDescent="0.4">
      <c r="A189" s="4"/>
      <c r="B189" s="64"/>
      <c r="C189" s="44"/>
      <c r="F189" s="8"/>
      <c r="G189" s="44"/>
      <c r="J189" s="8"/>
      <c r="K189" s="44"/>
      <c r="O189" s="44"/>
      <c r="S189" s="44"/>
    </row>
    <row r="190" spans="1:19" ht="12.75" customHeight="1" x14ac:dyDescent="0.4">
      <c r="A190" s="4"/>
      <c r="B190" s="64"/>
      <c r="C190" s="44"/>
      <c r="F190" s="8"/>
      <c r="G190" s="44"/>
      <c r="J190" s="8"/>
      <c r="K190" s="44"/>
      <c r="O190" s="44"/>
      <c r="S190" s="44"/>
    </row>
    <row r="191" spans="1:19" ht="12.75" customHeight="1" x14ac:dyDescent="0.4">
      <c r="A191" s="4"/>
      <c r="B191" s="64"/>
      <c r="C191" s="44"/>
      <c r="F191" s="8"/>
      <c r="G191" s="44"/>
      <c r="J191" s="8"/>
      <c r="K191" s="44"/>
      <c r="O191" s="44"/>
      <c r="S191" s="44"/>
    </row>
    <row r="192" spans="1:19" ht="12.75" customHeight="1" x14ac:dyDescent="0.4">
      <c r="A192" s="4"/>
      <c r="B192" s="64"/>
      <c r="C192" s="44"/>
      <c r="F192" s="8"/>
      <c r="G192" s="44"/>
      <c r="J192" s="8"/>
      <c r="K192" s="44"/>
      <c r="O192" s="44"/>
      <c r="S192" s="44"/>
    </row>
    <row r="193" spans="1:19" ht="12.75" customHeight="1" x14ac:dyDescent="0.4">
      <c r="A193" s="4"/>
      <c r="B193" s="64"/>
      <c r="C193" s="44"/>
      <c r="F193" s="8"/>
      <c r="G193" s="44"/>
      <c r="J193" s="8"/>
      <c r="K193" s="44"/>
      <c r="O193" s="44"/>
      <c r="S193" s="44"/>
    </row>
    <row r="194" spans="1:19" ht="12.75" customHeight="1" x14ac:dyDescent="0.4">
      <c r="A194" s="4"/>
      <c r="B194" s="64"/>
      <c r="C194" s="44"/>
      <c r="F194" s="8"/>
      <c r="G194" s="44"/>
      <c r="J194" s="8"/>
      <c r="K194" s="44"/>
      <c r="O194" s="44"/>
      <c r="S194" s="44"/>
    </row>
    <row r="195" spans="1:19" ht="12.75" customHeight="1" x14ac:dyDescent="0.4">
      <c r="A195" s="4"/>
      <c r="B195" s="64"/>
      <c r="C195" s="44"/>
      <c r="F195" s="8"/>
      <c r="G195" s="44"/>
      <c r="J195" s="8"/>
      <c r="K195" s="44"/>
      <c r="O195" s="44"/>
      <c r="S195" s="44"/>
    </row>
    <row r="196" spans="1:19" ht="12.75" customHeight="1" x14ac:dyDescent="0.4">
      <c r="A196" s="4"/>
      <c r="B196" s="64"/>
      <c r="C196" s="44"/>
      <c r="F196" s="8"/>
      <c r="G196" s="44"/>
      <c r="J196" s="8"/>
      <c r="K196" s="44"/>
      <c r="O196" s="44"/>
      <c r="S196" s="44"/>
    </row>
    <row r="197" spans="1:19" ht="12.75" customHeight="1" x14ac:dyDescent="0.4">
      <c r="A197" s="4"/>
      <c r="B197" s="64"/>
      <c r="C197" s="44"/>
      <c r="F197" s="8"/>
      <c r="G197" s="44"/>
      <c r="J197" s="8"/>
      <c r="K197" s="44"/>
      <c r="O197" s="44"/>
      <c r="S197" s="44"/>
    </row>
    <row r="198" spans="1:19" ht="12.75" customHeight="1" x14ac:dyDescent="0.4">
      <c r="A198" s="4"/>
      <c r="B198" s="64"/>
      <c r="C198" s="44"/>
      <c r="F198" s="8"/>
      <c r="G198" s="44"/>
      <c r="J198" s="8"/>
      <c r="K198" s="44"/>
      <c r="O198" s="44"/>
      <c r="S198" s="44"/>
    </row>
    <row r="199" spans="1:19" ht="12.75" customHeight="1" x14ac:dyDescent="0.4">
      <c r="A199" s="4"/>
      <c r="B199" s="64"/>
      <c r="C199" s="44"/>
      <c r="F199" s="8"/>
      <c r="G199" s="44"/>
      <c r="J199" s="8"/>
      <c r="K199" s="44"/>
      <c r="O199" s="44"/>
      <c r="S199" s="44"/>
    </row>
    <row r="200" spans="1:19" ht="12.75" customHeight="1" x14ac:dyDescent="0.4">
      <c r="A200" s="4"/>
      <c r="B200" s="64"/>
      <c r="C200" s="44"/>
      <c r="F200" s="8"/>
      <c r="G200" s="44"/>
      <c r="J200" s="8"/>
      <c r="K200" s="44"/>
      <c r="O200" s="44"/>
      <c r="S200" s="44"/>
    </row>
    <row r="201" spans="1:19" ht="12.75" customHeight="1" x14ac:dyDescent="0.4">
      <c r="A201" s="4"/>
      <c r="B201" s="64"/>
      <c r="C201" s="44"/>
      <c r="F201" s="8"/>
      <c r="G201" s="44"/>
      <c r="J201" s="8"/>
      <c r="K201" s="44"/>
      <c r="O201" s="44"/>
      <c r="S201" s="44"/>
    </row>
    <row r="202" spans="1:19" ht="12.75" customHeight="1" x14ac:dyDescent="0.4">
      <c r="A202" s="4"/>
      <c r="B202" s="64"/>
      <c r="C202" s="44"/>
      <c r="F202" s="8"/>
      <c r="G202" s="44"/>
      <c r="J202" s="8"/>
      <c r="K202" s="44"/>
      <c r="O202" s="44"/>
      <c r="S202" s="44"/>
    </row>
    <row r="203" spans="1:19" ht="12.75" customHeight="1" x14ac:dyDescent="0.4">
      <c r="A203" s="4"/>
      <c r="B203" s="64"/>
      <c r="C203" s="44"/>
      <c r="F203" s="8"/>
      <c r="G203" s="44"/>
      <c r="J203" s="8"/>
      <c r="K203" s="44"/>
      <c r="O203" s="44"/>
      <c r="S203" s="44"/>
    </row>
    <row r="204" spans="1:19" ht="12.75" customHeight="1" x14ac:dyDescent="0.4">
      <c r="A204" s="4"/>
      <c r="B204" s="64"/>
      <c r="C204" s="44"/>
      <c r="F204" s="8"/>
      <c r="G204" s="44"/>
      <c r="J204" s="8"/>
      <c r="K204" s="44"/>
      <c r="O204" s="44"/>
      <c r="S204" s="44"/>
    </row>
    <row r="205" spans="1:19" ht="12.75" customHeight="1" x14ac:dyDescent="0.4">
      <c r="A205" s="4"/>
      <c r="B205" s="64"/>
      <c r="C205" s="44"/>
      <c r="F205" s="8"/>
      <c r="G205" s="44"/>
      <c r="J205" s="8"/>
      <c r="K205" s="44"/>
      <c r="O205" s="44"/>
      <c r="S205" s="44"/>
    </row>
    <row r="206" spans="1:19" ht="12.75" customHeight="1" x14ac:dyDescent="0.4">
      <c r="A206" s="4"/>
      <c r="B206" s="64"/>
      <c r="C206" s="44"/>
      <c r="F206" s="8"/>
      <c r="G206" s="44"/>
      <c r="J206" s="8"/>
      <c r="K206" s="44"/>
      <c r="O206" s="44"/>
      <c r="S206" s="44"/>
    </row>
    <row r="207" spans="1:19" ht="12.75" customHeight="1" x14ac:dyDescent="0.4">
      <c r="A207" s="4"/>
      <c r="B207" s="64"/>
      <c r="C207" s="44"/>
      <c r="F207" s="8"/>
      <c r="G207" s="44"/>
      <c r="J207" s="8"/>
      <c r="K207" s="44"/>
      <c r="O207" s="44"/>
      <c r="S207" s="44"/>
    </row>
    <row r="208" spans="1:19" ht="12.75" customHeight="1" x14ac:dyDescent="0.4">
      <c r="A208" s="4"/>
      <c r="B208" s="64"/>
      <c r="C208" s="44"/>
      <c r="F208" s="8"/>
      <c r="G208" s="44"/>
      <c r="J208" s="8"/>
      <c r="K208" s="44"/>
      <c r="O208" s="44"/>
      <c r="S208" s="44"/>
    </row>
    <row r="209" spans="1:19" ht="12.75" customHeight="1" x14ac:dyDescent="0.4">
      <c r="A209" s="4"/>
      <c r="B209" s="64"/>
      <c r="C209" s="44"/>
      <c r="F209" s="8"/>
      <c r="G209" s="44"/>
      <c r="J209" s="8"/>
      <c r="K209" s="44"/>
      <c r="O209" s="44"/>
      <c r="S209" s="44"/>
    </row>
    <row r="210" spans="1:19" ht="12.75" customHeight="1" x14ac:dyDescent="0.4">
      <c r="A210" s="4"/>
      <c r="B210" s="64"/>
      <c r="C210" s="44"/>
      <c r="F210" s="8"/>
      <c r="G210" s="44"/>
      <c r="J210" s="8"/>
      <c r="K210" s="44"/>
      <c r="O210" s="44"/>
      <c r="S210" s="44"/>
    </row>
    <row r="211" spans="1:19" ht="12.75" customHeight="1" x14ac:dyDescent="0.4">
      <c r="A211" s="4"/>
      <c r="B211" s="64"/>
      <c r="C211" s="44"/>
      <c r="F211" s="8"/>
      <c r="G211" s="44"/>
      <c r="J211" s="8"/>
      <c r="K211" s="44"/>
      <c r="O211" s="44"/>
      <c r="S211" s="44"/>
    </row>
    <row r="212" spans="1:19" ht="12.75" customHeight="1" x14ac:dyDescent="0.4">
      <c r="A212" s="4"/>
      <c r="B212" s="64"/>
      <c r="C212" s="44"/>
      <c r="F212" s="8"/>
      <c r="G212" s="44"/>
      <c r="J212" s="8"/>
      <c r="K212" s="44"/>
      <c r="O212" s="44"/>
      <c r="S212" s="44"/>
    </row>
    <row r="213" spans="1:19" ht="12.75" customHeight="1" x14ac:dyDescent="0.4">
      <c r="A213" s="4"/>
      <c r="B213" s="64"/>
      <c r="C213" s="44"/>
      <c r="F213" s="8"/>
      <c r="G213" s="44"/>
      <c r="J213" s="8"/>
      <c r="K213" s="44"/>
      <c r="O213" s="44"/>
      <c r="S213" s="44"/>
    </row>
    <row r="214" spans="1:19" ht="12.75" customHeight="1" x14ac:dyDescent="0.4">
      <c r="A214" s="4"/>
      <c r="B214" s="64"/>
      <c r="C214" s="44"/>
      <c r="F214" s="8"/>
      <c r="G214" s="44"/>
      <c r="J214" s="8"/>
      <c r="K214" s="44"/>
      <c r="O214" s="44"/>
      <c r="S214" s="44"/>
    </row>
    <row r="215" spans="1:19" ht="12.75" customHeight="1" x14ac:dyDescent="0.4">
      <c r="A215" s="4"/>
      <c r="B215" s="64"/>
      <c r="C215" s="44"/>
      <c r="F215" s="8"/>
      <c r="G215" s="44"/>
      <c r="J215" s="8"/>
      <c r="K215" s="44"/>
      <c r="O215" s="44"/>
      <c r="S215" s="44"/>
    </row>
    <row r="216" spans="1:19" ht="12.75" customHeight="1" x14ac:dyDescent="0.4">
      <c r="A216" s="4"/>
      <c r="B216" s="64"/>
      <c r="C216" s="44"/>
      <c r="F216" s="8"/>
      <c r="G216" s="44"/>
      <c r="J216" s="8"/>
      <c r="K216" s="44"/>
      <c r="O216" s="44"/>
      <c r="S216" s="44"/>
    </row>
    <row r="217" spans="1:19" ht="12.75" customHeight="1" x14ac:dyDescent="0.4">
      <c r="A217" s="4"/>
      <c r="B217" s="64"/>
      <c r="C217" s="44"/>
      <c r="F217" s="8"/>
      <c r="G217" s="44"/>
      <c r="J217" s="8"/>
      <c r="K217" s="44"/>
      <c r="O217" s="44"/>
      <c r="S217" s="44"/>
    </row>
    <row r="218" spans="1:19" ht="12.75" customHeight="1" x14ac:dyDescent="0.4">
      <c r="A218" s="4"/>
      <c r="B218" s="64"/>
      <c r="C218" s="44"/>
      <c r="F218" s="8"/>
      <c r="G218" s="44"/>
      <c r="J218" s="8"/>
      <c r="K218" s="44"/>
      <c r="O218" s="44"/>
      <c r="S218" s="44"/>
    </row>
    <row r="219" spans="1:19" ht="12.75" customHeight="1" x14ac:dyDescent="0.4">
      <c r="A219" s="4"/>
      <c r="B219" s="64"/>
      <c r="C219" s="44"/>
      <c r="F219" s="8"/>
      <c r="G219" s="44"/>
      <c r="J219" s="8"/>
      <c r="K219" s="44"/>
      <c r="O219" s="44"/>
      <c r="S219" s="44"/>
    </row>
    <row r="220" spans="1:19" ht="12.75" customHeight="1" x14ac:dyDescent="0.4">
      <c r="A220" s="4"/>
      <c r="B220" s="64"/>
      <c r="C220" s="44"/>
      <c r="F220" s="8"/>
      <c r="G220" s="44"/>
      <c r="J220" s="8"/>
      <c r="K220" s="44"/>
      <c r="O220" s="44"/>
      <c r="S220" s="44"/>
    </row>
    <row r="221" spans="1:19" ht="12.75" customHeight="1" x14ac:dyDescent="0.4">
      <c r="A221" s="4"/>
      <c r="B221" s="64"/>
      <c r="C221" s="44"/>
      <c r="F221" s="8"/>
      <c r="G221" s="44"/>
      <c r="J221" s="8"/>
      <c r="K221" s="44"/>
      <c r="O221" s="44"/>
      <c r="S221" s="44"/>
    </row>
    <row r="222" spans="1:19" ht="12.75" customHeight="1" x14ac:dyDescent="0.4">
      <c r="A222" s="4"/>
      <c r="B222" s="64"/>
      <c r="C222" s="44"/>
      <c r="F222" s="8"/>
      <c r="G222" s="44"/>
      <c r="J222" s="8"/>
      <c r="K222" s="44"/>
      <c r="O222" s="44"/>
      <c r="S222" s="44"/>
    </row>
    <row r="223" spans="1:19" ht="12.75" customHeight="1" x14ac:dyDescent="0.4">
      <c r="A223" s="4"/>
      <c r="B223" s="64"/>
      <c r="C223" s="44"/>
      <c r="F223" s="8"/>
      <c r="G223" s="44"/>
      <c r="J223" s="8"/>
      <c r="K223" s="44"/>
      <c r="O223" s="44"/>
      <c r="S223" s="44"/>
    </row>
    <row r="224" spans="1:19" ht="12.75" customHeight="1" x14ac:dyDescent="0.4">
      <c r="A224" s="4"/>
      <c r="B224" s="64"/>
      <c r="C224" s="44"/>
      <c r="F224" s="8"/>
      <c r="G224" s="44"/>
      <c r="J224" s="8"/>
      <c r="K224" s="44"/>
      <c r="O224" s="44"/>
      <c r="S224" s="44"/>
    </row>
    <row r="225" spans="1:19" ht="12.75" customHeight="1" x14ac:dyDescent="0.4">
      <c r="A225" s="4"/>
      <c r="B225" s="64"/>
      <c r="C225" s="44"/>
      <c r="F225" s="8"/>
      <c r="G225" s="44"/>
      <c r="J225" s="8"/>
      <c r="K225" s="44"/>
      <c r="O225" s="44"/>
      <c r="S225" s="44"/>
    </row>
    <row r="226" spans="1:19" ht="12.75" customHeight="1" x14ac:dyDescent="0.4">
      <c r="A226" s="4"/>
      <c r="B226" s="64"/>
      <c r="C226" s="44"/>
      <c r="F226" s="8"/>
      <c r="G226" s="44"/>
      <c r="J226" s="8"/>
      <c r="K226" s="44"/>
      <c r="O226" s="44"/>
      <c r="S226" s="44"/>
    </row>
    <row r="227" spans="1:19" ht="12.75" customHeight="1" x14ac:dyDescent="0.4">
      <c r="A227" s="4"/>
      <c r="B227" s="64"/>
      <c r="C227" s="44"/>
      <c r="F227" s="8"/>
      <c r="G227" s="44"/>
      <c r="J227" s="8"/>
      <c r="K227" s="44"/>
      <c r="O227" s="44"/>
      <c r="S227" s="44"/>
    </row>
    <row r="228" spans="1:19" ht="12.75" customHeight="1" x14ac:dyDescent="0.4">
      <c r="A228" s="4"/>
      <c r="B228" s="64"/>
      <c r="C228" s="44"/>
      <c r="F228" s="8"/>
      <c r="G228" s="44"/>
      <c r="J228" s="8"/>
      <c r="K228" s="44"/>
      <c r="O228" s="44"/>
      <c r="S228" s="44"/>
    </row>
    <row r="229" spans="1:19" ht="12.75" customHeight="1" x14ac:dyDescent="0.4">
      <c r="A229" s="4"/>
      <c r="B229" s="64"/>
      <c r="C229" s="44"/>
      <c r="F229" s="8"/>
      <c r="G229" s="44"/>
      <c r="J229" s="8"/>
      <c r="K229" s="44"/>
      <c r="O229" s="44"/>
      <c r="S229" s="44"/>
    </row>
    <row r="230" spans="1:19" ht="12.75" customHeight="1" x14ac:dyDescent="0.4">
      <c r="A230" s="4"/>
      <c r="B230" s="64"/>
      <c r="C230" s="44"/>
      <c r="F230" s="8"/>
      <c r="G230" s="44"/>
      <c r="J230" s="8"/>
      <c r="K230" s="44"/>
      <c r="O230" s="44"/>
      <c r="S230" s="44"/>
    </row>
    <row r="231" spans="1:19" ht="12.75" customHeight="1" x14ac:dyDescent="0.4">
      <c r="A231" s="4"/>
      <c r="B231" s="64"/>
      <c r="C231" s="44"/>
      <c r="F231" s="8"/>
      <c r="G231" s="44"/>
      <c r="J231" s="8"/>
      <c r="K231" s="44"/>
      <c r="O231" s="44"/>
      <c r="S231" s="44"/>
    </row>
    <row r="232" spans="1:19" ht="12.75" customHeight="1" x14ac:dyDescent="0.4">
      <c r="A232" s="4"/>
      <c r="B232" s="64"/>
      <c r="C232" s="44"/>
      <c r="F232" s="8"/>
      <c r="G232" s="44"/>
      <c r="J232" s="8"/>
      <c r="K232" s="44"/>
      <c r="O232" s="44"/>
      <c r="S232" s="44"/>
    </row>
    <row r="233" spans="1:19" ht="12.75" customHeight="1" x14ac:dyDescent="0.4">
      <c r="A233" s="4"/>
      <c r="B233" s="64"/>
      <c r="C233" s="44"/>
      <c r="F233" s="8"/>
      <c r="G233" s="44"/>
      <c r="J233" s="8"/>
      <c r="K233" s="44"/>
      <c r="O233" s="44"/>
      <c r="S233" s="44"/>
    </row>
    <row r="234" spans="1:19" ht="12.75" customHeight="1" x14ac:dyDescent="0.4">
      <c r="A234" s="4"/>
      <c r="B234" s="64"/>
      <c r="C234" s="44"/>
      <c r="F234" s="8"/>
      <c r="G234" s="44"/>
      <c r="J234" s="8"/>
      <c r="K234" s="44"/>
      <c r="O234" s="44"/>
      <c r="S234" s="44"/>
    </row>
    <row r="235" spans="1:19" ht="12.75" customHeight="1" x14ac:dyDescent="0.4">
      <c r="A235" s="4"/>
      <c r="B235" s="64"/>
      <c r="C235" s="44"/>
      <c r="F235" s="8"/>
      <c r="G235" s="44"/>
      <c r="J235" s="8"/>
      <c r="K235" s="44"/>
      <c r="O235" s="44"/>
      <c r="S235" s="44"/>
    </row>
    <row r="236" spans="1:19" ht="12.75" customHeight="1" x14ac:dyDescent="0.4">
      <c r="A236" s="4"/>
      <c r="B236" s="64"/>
      <c r="C236" s="44"/>
      <c r="F236" s="8"/>
      <c r="G236" s="44"/>
      <c r="J236" s="8"/>
      <c r="K236" s="44"/>
      <c r="O236" s="44"/>
      <c r="S236" s="44"/>
    </row>
    <row r="237" spans="1:19" ht="12.75" customHeight="1" x14ac:dyDescent="0.4">
      <c r="A237" s="4"/>
      <c r="B237" s="64"/>
      <c r="C237" s="44"/>
      <c r="F237" s="8"/>
      <c r="G237" s="44"/>
      <c r="J237" s="8"/>
      <c r="K237" s="44"/>
      <c r="O237" s="44"/>
      <c r="S237" s="44"/>
    </row>
    <row r="238" spans="1:19" ht="12.75" customHeight="1" x14ac:dyDescent="0.4">
      <c r="A238" s="4"/>
      <c r="B238" s="64"/>
      <c r="C238" s="44"/>
      <c r="F238" s="8"/>
      <c r="G238" s="44"/>
      <c r="J238" s="8"/>
      <c r="K238" s="44"/>
      <c r="O238" s="44"/>
      <c r="S238" s="44"/>
    </row>
    <row r="239" spans="1:19" ht="12.75" customHeight="1" x14ac:dyDescent="0.4">
      <c r="A239" s="4"/>
      <c r="B239" s="64"/>
      <c r="C239" s="44"/>
      <c r="F239" s="8"/>
      <c r="G239" s="44"/>
      <c r="J239" s="8"/>
      <c r="K239" s="44"/>
      <c r="O239" s="44"/>
      <c r="S239" s="44"/>
    </row>
    <row r="240" spans="1:19" ht="12.75" customHeight="1" x14ac:dyDescent="0.4">
      <c r="A240" s="4"/>
      <c r="B240" s="64"/>
      <c r="C240" s="44"/>
      <c r="F240" s="8"/>
      <c r="G240" s="44"/>
      <c r="J240" s="8"/>
      <c r="K240" s="44"/>
      <c r="O240" s="44"/>
      <c r="S240" s="44"/>
    </row>
    <row r="241" spans="1:19" ht="12.75" customHeight="1" x14ac:dyDescent="0.4">
      <c r="A241" s="4"/>
      <c r="B241" s="64"/>
      <c r="C241" s="44"/>
      <c r="F241" s="8"/>
      <c r="G241" s="44"/>
      <c r="J241" s="8"/>
      <c r="K241" s="44"/>
      <c r="O241" s="44"/>
      <c r="S241" s="44"/>
    </row>
    <row r="242" spans="1:19" ht="12.75" customHeight="1" x14ac:dyDescent="0.4">
      <c r="A242" s="4"/>
      <c r="B242" s="64"/>
      <c r="C242" s="44"/>
      <c r="F242" s="8"/>
      <c r="G242" s="44"/>
      <c r="J242" s="8"/>
      <c r="K242" s="44"/>
      <c r="O242" s="44"/>
      <c r="S242" s="44"/>
    </row>
    <row r="243" spans="1:19" ht="12.75" customHeight="1" x14ac:dyDescent="0.4">
      <c r="A243" s="4"/>
      <c r="B243" s="64"/>
      <c r="C243" s="44"/>
      <c r="F243" s="8"/>
      <c r="G243" s="44"/>
      <c r="J243" s="8"/>
      <c r="K243" s="44"/>
      <c r="O243" s="44"/>
      <c r="S243" s="44"/>
    </row>
    <row r="244" spans="1:19" ht="12.75" customHeight="1" x14ac:dyDescent="0.4">
      <c r="A244" s="4"/>
      <c r="B244" s="64"/>
      <c r="C244" s="44"/>
      <c r="F244" s="8"/>
      <c r="G244" s="44"/>
      <c r="J244" s="8"/>
      <c r="K244" s="44"/>
      <c r="O244" s="44"/>
      <c r="S244" s="44"/>
    </row>
    <row r="245" spans="1:19" ht="12.75" customHeight="1" x14ac:dyDescent="0.4">
      <c r="A245" s="4"/>
      <c r="B245" s="64"/>
      <c r="C245" s="44"/>
      <c r="F245" s="8"/>
      <c r="G245" s="44"/>
      <c r="J245" s="8"/>
      <c r="K245" s="44"/>
      <c r="O245" s="44"/>
      <c r="S245" s="44"/>
    </row>
    <row r="246" spans="1:19" ht="12.75" customHeight="1" x14ac:dyDescent="0.4">
      <c r="A246" s="4"/>
      <c r="B246" s="64"/>
      <c r="C246" s="44"/>
      <c r="F246" s="8"/>
      <c r="G246" s="44"/>
      <c r="J246" s="8"/>
      <c r="K246" s="44"/>
      <c r="O246" s="44"/>
      <c r="S246" s="44"/>
    </row>
    <row r="247" spans="1:19" ht="12.75" customHeight="1" x14ac:dyDescent="0.4">
      <c r="A247" s="4"/>
      <c r="B247" s="64"/>
      <c r="C247" s="44"/>
      <c r="F247" s="8"/>
      <c r="G247" s="44"/>
      <c r="J247" s="8"/>
      <c r="K247" s="44"/>
      <c r="O247" s="44"/>
      <c r="S247" s="44"/>
    </row>
    <row r="248" spans="1:19" ht="12.75" customHeight="1" x14ac:dyDescent="0.4">
      <c r="A248" s="4"/>
      <c r="B248" s="64"/>
      <c r="C248" s="44"/>
      <c r="F248" s="8"/>
      <c r="G248" s="44"/>
      <c r="J248" s="8"/>
      <c r="K248" s="44"/>
      <c r="O248" s="44"/>
      <c r="S248" s="44"/>
    </row>
    <row r="249" spans="1:19" ht="12.75" customHeight="1" x14ac:dyDescent="0.4">
      <c r="A249" s="4"/>
      <c r="B249" s="64"/>
      <c r="C249" s="44"/>
      <c r="F249" s="8"/>
      <c r="G249" s="44"/>
      <c r="J249" s="8"/>
      <c r="K249" s="44"/>
      <c r="O249" s="44"/>
      <c r="S249" s="44"/>
    </row>
    <row r="250" spans="1:19" ht="12.75" customHeight="1" x14ac:dyDescent="0.4">
      <c r="A250" s="4"/>
      <c r="B250" s="64"/>
      <c r="C250" s="44"/>
      <c r="F250" s="8"/>
      <c r="G250" s="44"/>
      <c r="J250" s="8"/>
      <c r="K250" s="44"/>
      <c r="O250" s="44"/>
      <c r="S250" s="44"/>
    </row>
    <row r="251" spans="1:19" ht="12.75" customHeight="1" x14ac:dyDescent="0.4">
      <c r="A251" s="4"/>
      <c r="B251" s="64"/>
      <c r="C251" s="44"/>
      <c r="F251" s="8"/>
      <c r="G251" s="44"/>
      <c r="J251" s="8"/>
      <c r="K251" s="44"/>
      <c r="O251" s="44"/>
      <c r="S251" s="44"/>
    </row>
    <row r="252" spans="1:19" ht="12.75" customHeight="1" x14ac:dyDescent="0.4">
      <c r="A252" s="4"/>
      <c r="B252" s="64"/>
      <c r="C252" s="44"/>
      <c r="F252" s="8"/>
      <c r="G252" s="44"/>
      <c r="J252" s="8"/>
      <c r="K252" s="44"/>
      <c r="O252" s="44"/>
      <c r="S252" s="44"/>
    </row>
    <row r="253" spans="1:19" ht="12.75" customHeight="1" x14ac:dyDescent="0.4">
      <c r="A253" s="4"/>
      <c r="B253" s="64"/>
      <c r="C253" s="44"/>
      <c r="F253" s="8"/>
      <c r="G253" s="44"/>
      <c r="J253" s="8"/>
      <c r="K253" s="44"/>
      <c r="O253" s="44"/>
      <c r="S253" s="44"/>
    </row>
    <row r="254" spans="1:19" ht="12.75" customHeight="1" x14ac:dyDescent="0.4">
      <c r="A254" s="4"/>
      <c r="B254" s="64"/>
      <c r="C254" s="44"/>
      <c r="F254" s="8"/>
      <c r="G254" s="44"/>
      <c r="J254" s="8"/>
      <c r="K254" s="44"/>
      <c r="O254" s="44"/>
      <c r="S254" s="44"/>
    </row>
    <row r="255" spans="1:19" ht="12.75" customHeight="1" x14ac:dyDescent="0.4">
      <c r="A255" s="4"/>
      <c r="B255" s="64"/>
      <c r="C255" s="44"/>
      <c r="F255" s="8"/>
      <c r="G255" s="44"/>
      <c r="J255" s="8"/>
      <c r="K255" s="44"/>
      <c r="O255" s="44"/>
      <c r="S255" s="44"/>
    </row>
    <row r="256" spans="1:19" ht="12.75" customHeight="1" x14ac:dyDescent="0.4">
      <c r="A256" s="4"/>
      <c r="B256" s="64"/>
      <c r="C256" s="44"/>
      <c r="F256" s="8"/>
      <c r="G256" s="44"/>
      <c r="J256" s="8"/>
      <c r="K256" s="44"/>
      <c r="O256" s="44"/>
      <c r="S256" s="44"/>
    </row>
    <row r="257" spans="1:19" ht="12.75" customHeight="1" x14ac:dyDescent="0.4">
      <c r="A257" s="4"/>
      <c r="B257" s="64"/>
      <c r="C257" s="44"/>
      <c r="F257" s="8"/>
      <c r="G257" s="44"/>
      <c r="J257" s="8"/>
      <c r="K257" s="44"/>
      <c r="O257" s="44"/>
      <c r="S257" s="44"/>
    </row>
    <row r="258" spans="1:19" ht="12.75" customHeight="1" x14ac:dyDescent="0.4">
      <c r="A258" s="4"/>
      <c r="B258" s="64"/>
      <c r="C258" s="44"/>
      <c r="F258" s="8"/>
      <c r="G258" s="44"/>
      <c r="J258" s="8"/>
      <c r="K258" s="44"/>
      <c r="O258" s="44"/>
      <c r="S258" s="44"/>
    </row>
    <row r="259" spans="1:19" ht="12.75" customHeight="1" x14ac:dyDescent="0.4">
      <c r="A259" s="4"/>
      <c r="B259" s="64"/>
      <c r="C259" s="44"/>
      <c r="F259" s="8"/>
      <c r="G259" s="44"/>
      <c r="J259" s="8"/>
      <c r="K259" s="44"/>
      <c r="O259" s="44"/>
      <c r="S259" s="44"/>
    </row>
    <row r="260" spans="1:19" ht="12.75" customHeight="1" x14ac:dyDescent="0.4">
      <c r="A260" s="4"/>
      <c r="B260" s="64"/>
      <c r="C260" s="44"/>
      <c r="F260" s="8"/>
      <c r="G260" s="44"/>
      <c r="J260" s="8"/>
      <c r="K260" s="44"/>
      <c r="O260" s="44"/>
      <c r="S260" s="44"/>
    </row>
    <row r="261" spans="1:19" ht="12.75" customHeight="1" x14ac:dyDescent="0.4">
      <c r="A261" s="4"/>
      <c r="B261" s="64"/>
      <c r="C261" s="44"/>
      <c r="F261" s="8"/>
      <c r="G261" s="44"/>
      <c r="J261" s="8"/>
      <c r="K261" s="44"/>
      <c r="O261" s="44"/>
      <c r="S261" s="44"/>
    </row>
    <row r="262" spans="1:19" ht="12.75" customHeight="1" x14ac:dyDescent="0.4">
      <c r="A262" s="4"/>
      <c r="B262" s="64"/>
      <c r="C262" s="44"/>
      <c r="F262" s="8"/>
      <c r="G262" s="44"/>
      <c r="J262" s="8"/>
      <c r="K262" s="44"/>
      <c r="O262" s="44"/>
      <c r="S262" s="44"/>
    </row>
    <row r="263" spans="1:19" ht="12.75" customHeight="1" x14ac:dyDescent="0.4">
      <c r="A263" s="4"/>
      <c r="B263" s="64"/>
      <c r="C263" s="44"/>
      <c r="F263" s="8"/>
      <c r="G263" s="44"/>
      <c r="J263" s="8"/>
      <c r="K263" s="44"/>
      <c r="O263" s="44"/>
      <c r="S263" s="44"/>
    </row>
    <row r="264" spans="1:19" ht="12.75" customHeight="1" x14ac:dyDescent="0.4">
      <c r="A264" s="4"/>
      <c r="B264" s="64"/>
      <c r="C264" s="44"/>
      <c r="F264" s="8"/>
      <c r="G264" s="44"/>
      <c r="J264" s="8"/>
      <c r="K264" s="44"/>
      <c r="O264" s="44"/>
      <c r="S264" s="44"/>
    </row>
    <row r="265" spans="1:19" ht="12.75" customHeight="1" x14ac:dyDescent="0.4">
      <c r="A265" s="4"/>
      <c r="B265" s="64"/>
      <c r="C265" s="44"/>
      <c r="F265" s="8"/>
      <c r="G265" s="44"/>
      <c r="J265" s="8"/>
      <c r="K265" s="44"/>
      <c r="O265" s="44"/>
      <c r="S265" s="44"/>
    </row>
    <row r="266" spans="1:19" ht="12.75" customHeight="1" x14ac:dyDescent="0.4">
      <c r="A266" s="4"/>
      <c r="B266" s="64"/>
      <c r="C266" s="44"/>
      <c r="F266" s="8"/>
      <c r="G266" s="44"/>
      <c r="J266" s="8"/>
      <c r="K266" s="44"/>
      <c r="O266" s="44"/>
      <c r="S266" s="44"/>
    </row>
    <row r="267" spans="1:19" ht="12.75" customHeight="1" x14ac:dyDescent="0.4">
      <c r="A267" s="4"/>
      <c r="B267" s="64"/>
      <c r="C267" s="44"/>
      <c r="F267" s="8"/>
      <c r="G267" s="44"/>
      <c r="J267" s="8"/>
      <c r="K267" s="44"/>
      <c r="O267" s="44"/>
      <c r="S267" s="44"/>
    </row>
    <row r="268" spans="1:19" ht="12.75" customHeight="1" x14ac:dyDescent="0.4">
      <c r="A268" s="4"/>
      <c r="B268" s="64"/>
      <c r="C268" s="44"/>
      <c r="F268" s="8"/>
      <c r="G268" s="44"/>
      <c r="J268" s="8"/>
      <c r="K268" s="44"/>
      <c r="O268" s="44"/>
      <c r="S268" s="44"/>
    </row>
    <row r="269" spans="1:19" ht="12.75" customHeight="1" x14ac:dyDescent="0.4">
      <c r="A269" s="4"/>
      <c r="B269" s="64"/>
      <c r="C269" s="44"/>
      <c r="F269" s="8"/>
      <c r="G269" s="44"/>
      <c r="J269" s="8"/>
      <c r="K269" s="44"/>
      <c r="O269" s="44"/>
      <c r="S269" s="44"/>
    </row>
    <row r="270" spans="1:19" ht="12.75" customHeight="1" x14ac:dyDescent="0.4">
      <c r="A270" s="4"/>
      <c r="B270" s="64"/>
      <c r="C270" s="44"/>
      <c r="F270" s="8"/>
      <c r="G270" s="44"/>
      <c r="J270" s="8"/>
      <c r="K270" s="44"/>
      <c r="O270" s="44"/>
      <c r="S270" s="44"/>
    </row>
    <row r="271" spans="1:19" ht="12.75" customHeight="1" x14ac:dyDescent="0.4">
      <c r="A271" s="4"/>
      <c r="B271" s="64"/>
      <c r="C271" s="44"/>
      <c r="F271" s="8"/>
      <c r="G271" s="44"/>
      <c r="J271" s="8"/>
      <c r="K271" s="44"/>
      <c r="O271" s="44"/>
      <c r="S271" s="44"/>
    </row>
    <row r="272" spans="1:19" ht="12.75" customHeight="1" x14ac:dyDescent="0.4">
      <c r="A272" s="4"/>
      <c r="B272" s="64"/>
      <c r="C272" s="44"/>
      <c r="F272" s="8"/>
      <c r="G272" s="44"/>
      <c r="J272" s="8"/>
      <c r="K272" s="44"/>
      <c r="O272" s="44"/>
      <c r="S272" s="44"/>
    </row>
    <row r="273" spans="1:19" ht="12.75" customHeight="1" x14ac:dyDescent="0.4">
      <c r="A273" s="4"/>
      <c r="B273" s="64"/>
      <c r="C273" s="44"/>
      <c r="F273" s="8"/>
      <c r="G273" s="44"/>
      <c r="J273" s="8"/>
      <c r="K273" s="44"/>
      <c r="O273" s="44"/>
      <c r="S273" s="44"/>
    </row>
    <row r="274" spans="1:19" ht="12.75" customHeight="1" x14ac:dyDescent="0.4">
      <c r="A274" s="4"/>
      <c r="B274" s="64"/>
      <c r="C274" s="44"/>
      <c r="F274" s="8"/>
      <c r="G274" s="44"/>
      <c r="J274" s="8"/>
      <c r="K274" s="44"/>
      <c r="O274" s="44"/>
      <c r="S274" s="44"/>
    </row>
    <row r="275" spans="1:19" ht="12.75" customHeight="1" x14ac:dyDescent="0.4">
      <c r="A275" s="4"/>
      <c r="B275" s="64"/>
      <c r="C275" s="44"/>
      <c r="F275" s="8"/>
      <c r="G275" s="44"/>
      <c r="J275" s="8"/>
      <c r="K275" s="44"/>
      <c r="O275" s="44"/>
      <c r="S275" s="44"/>
    </row>
    <row r="276" spans="1:19" ht="12.75" customHeight="1" x14ac:dyDescent="0.4">
      <c r="A276" s="4"/>
      <c r="B276" s="64"/>
      <c r="C276" s="44"/>
      <c r="F276" s="8"/>
      <c r="G276" s="44"/>
      <c r="J276" s="8"/>
      <c r="K276" s="44"/>
      <c r="O276" s="44"/>
      <c r="S276" s="44"/>
    </row>
    <row r="277" spans="1:19" ht="12.75" customHeight="1" x14ac:dyDescent="0.4">
      <c r="A277" s="4"/>
      <c r="B277" s="64"/>
      <c r="C277" s="44"/>
      <c r="F277" s="8"/>
      <c r="G277" s="44"/>
      <c r="J277" s="8"/>
      <c r="K277" s="44"/>
      <c r="O277" s="44"/>
      <c r="S277" s="44"/>
    </row>
    <row r="278" spans="1:19" ht="12.75" customHeight="1" x14ac:dyDescent="0.4">
      <c r="A278" s="4"/>
      <c r="B278" s="64"/>
      <c r="C278" s="44"/>
      <c r="F278" s="8"/>
      <c r="G278" s="44"/>
      <c r="J278" s="8"/>
      <c r="K278" s="44"/>
      <c r="O278" s="44"/>
      <c r="S278" s="44"/>
    </row>
    <row r="279" spans="1:19" ht="12.75" customHeight="1" x14ac:dyDescent="0.4">
      <c r="A279" s="4"/>
      <c r="B279" s="64"/>
      <c r="C279" s="44"/>
      <c r="F279" s="8"/>
      <c r="G279" s="44"/>
      <c r="J279" s="8"/>
      <c r="K279" s="44"/>
      <c r="O279" s="44"/>
      <c r="S279" s="44"/>
    </row>
    <row r="280" spans="1:19" ht="12.75" customHeight="1" x14ac:dyDescent="0.4">
      <c r="A280" s="4"/>
      <c r="B280" s="64"/>
      <c r="C280" s="44"/>
      <c r="F280" s="8"/>
      <c r="G280" s="44"/>
      <c r="J280" s="8"/>
      <c r="K280" s="44"/>
      <c r="O280" s="44"/>
      <c r="S280" s="44"/>
    </row>
    <row r="281" spans="1:19" ht="12.75" customHeight="1" x14ac:dyDescent="0.4">
      <c r="A281" s="4"/>
      <c r="B281" s="64"/>
      <c r="C281" s="44"/>
      <c r="F281" s="8"/>
      <c r="G281" s="44"/>
      <c r="J281" s="8"/>
      <c r="K281" s="44"/>
      <c r="O281" s="44"/>
      <c r="S281" s="44"/>
    </row>
    <row r="282" spans="1:19" ht="12.75" customHeight="1" x14ac:dyDescent="0.4">
      <c r="A282" s="4"/>
      <c r="B282" s="64"/>
      <c r="C282" s="44"/>
      <c r="F282" s="8"/>
      <c r="G282" s="44"/>
      <c r="J282" s="8"/>
      <c r="K282" s="44"/>
      <c r="O282" s="44"/>
      <c r="S282" s="44"/>
    </row>
    <row r="283" spans="1:19" ht="12.75" customHeight="1" x14ac:dyDescent="0.4">
      <c r="A283" s="4"/>
      <c r="B283" s="64"/>
      <c r="C283" s="44"/>
      <c r="F283" s="8"/>
      <c r="G283" s="44"/>
      <c r="J283" s="8"/>
      <c r="K283" s="44"/>
      <c r="O283" s="44"/>
      <c r="S283" s="44"/>
    </row>
    <row r="284" spans="1:19" ht="12.75" customHeight="1" x14ac:dyDescent="0.4">
      <c r="A284" s="4"/>
      <c r="B284" s="64"/>
      <c r="C284" s="44"/>
      <c r="F284" s="8"/>
      <c r="G284" s="44"/>
      <c r="J284" s="8"/>
      <c r="K284" s="44"/>
      <c r="O284" s="44"/>
      <c r="S284" s="44"/>
    </row>
    <row r="285" spans="1:19" ht="12.75" customHeight="1" x14ac:dyDescent="0.4">
      <c r="A285" s="4"/>
      <c r="B285" s="64"/>
      <c r="C285" s="44"/>
      <c r="F285" s="8"/>
      <c r="G285" s="44"/>
      <c r="J285" s="8"/>
      <c r="K285" s="44"/>
      <c r="O285" s="44"/>
      <c r="S285" s="44"/>
    </row>
    <row r="286" spans="1:19" ht="12.75" customHeight="1" x14ac:dyDescent="0.4">
      <c r="A286" s="4"/>
      <c r="B286" s="64"/>
      <c r="C286" s="44"/>
      <c r="F286" s="8"/>
      <c r="G286" s="44"/>
      <c r="J286" s="8"/>
      <c r="K286" s="44"/>
      <c r="O286" s="44"/>
      <c r="S286" s="44"/>
    </row>
    <row r="287" spans="1:19" ht="12.75" customHeight="1" x14ac:dyDescent="0.4">
      <c r="A287" s="4"/>
      <c r="B287" s="64"/>
      <c r="C287" s="44"/>
      <c r="F287" s="8"/>
      <c r="G287" s="44"/>
      <c r="J287" s="8"/>
      <c r="K287" s="44"/>
      <c r="O287" s="44"/>
      <c r="S287" s="44"/>
    </row>
    <row r="288" spans="1:19" ht="12.75" customHeight="1" x14ac:dyDescent="0.4">
      <c r="A288" s="4"/>
      <c r="B288" s="64"/>
      <c r="C288" s="44"/>
      <c r="F288" s="8"/>
      <c r="G288" s="44"/>
      <c r="J288" s="8"/>
      <c r="K288" s="44"/>
      <c r="O288" s="44"/>
      <c r="S288" s="44"/>
    </row>
    <row r="289" spans="1:19" ht="12.75" customHeight="1" x14ac:dyDescent="0.4">
      <c r="A289" s="4"/>
      <c r="B289" s="64"/>
      <c r="C289" s="44"/>
      <c r="F289" s="8"/>
      <c r="G289" s="44"/>
      <c r="J289" s="8"/>
      <c r="K289" s="44"/>
      <c r="O289" s="44"/>
      <c r="S289" s="44"/>
    </row>
    <row r="290" spans="1:19" ht="12.75" customHeight="1" x14ac:dyDescent="0.4">
      <c r="A290" s="4"/>
      <c r="B290" s="64"/>
      <c r="C290" s="44"/>
      <c r="F290" s="8"/>
      <c r="G290" s="44"/>
      <c r="J290" s="8"/>
      <c r="K290" s="44"/>
      <c r="O290" s="44"/>
      <c r="S290" s="44"/>
    </row>
    <row r="291" spans="1:19" ht="12.75" customHeight="1" x14ac:dyDescent="0.4">
      <c r="A291" s="4"/>
      <c r="B291" s="64"/>
      <c r="C291" s="44"/>
      <c r="F291" s="8"/>
      <c r="G291" s="44"/>
      <c r="J291" s="8"/>
      <c r="K291" s="44"/>
      <c r="O291" s="44"/>
      <c r="S291" s="44"/>
    </row>
    <row r="292" spans="1:19" ht="12.75" customHeight="1" x14ac:dyDescent="0.4">
      <c r="A292" s="4"/>
      <c r="B292" s="64"/>
      <c r="C292" s="44"/>
      <c r="F292" s="8"/>
      <c r="G292" s="44"/>
      <c r="J292" s="8"/>
      <c r="K292" s="44"/>
      <c r="O292" s="44"/>
      <c r="S292" s="44"/>
    </row>
    <row r="293" spans="1:19" ht="12.75" customHeight="1" x14ac:dyDescent="0.4">
      <c r="A293" s="4"/>
      <c r="B293" s="64"/>
      <c r="C293" s="44"/>
      <c r="F293" s="8"/>
      <c r="G293" s="44"/>
      <c r="J293" s="8"/>
      <c r="K293" s="44"/>
      <c r="O293" s="44"/>
      <c r="S293" s="44"/>
    </row>
    <row r="294" spans="1:19" ht="12.75" customHeight="1" x14ac:dyDescent="0.4">
      <c r="A294" s="4"/>
      <c r="B294" s="64"/>
      <c r="C294" s="44"/>
      <c r="F294" s="8"/>
      <c r="G294" s="44"/>
      <c r="J294" s="8"/>
      <c r="K294" s="44"/>
      <c r="O294" s="44"/>
      <c r="S294" s="44"/>
    </row>
    <row r="295" spans="1:19" ht="12.75" customHeight="1" x14ac:dyDescent="0.4">
      <c r="A295" s="4"/>
      <c r="B295" s="64"/>
      <c r="C295" s="44"/>
      <c r="F295" s="8"/>
      <c r="G295" s="44"/>
      <c r="J295" s="8"/>
      <c r="K295" s="44"/>
      <c r="O295" s="44"/>
      <c r="S295" s="44"/>
    </row>
    <row r="296" spans="1:19" ht="12.75" customHeight="1" x14ac:dyDescent="0.4">
      <c r="A296" s="4"/>
      <c r="B296" s="64"/>
      <c r="C296" s="44"/>
      <c r="F296" s="8"/>
      <c r="G296" s="44"/>
      <c r="J296" s="8"/>
      <c r="K296" s="44"/>
      <c r="O296" s="44"/>
      <c r="S296" s="44"/>
    </row>
    <row r="297" spans="1:19" ht="12.75" customHeight="1" x14ac:dyDescent="0.4">
      <c r="A297" s="4"/>
      <c r="B297" s="64"/>
      <c r="C297" s="44"/>
      <c r="F297" s="8"/>
      <c r="G297" s="44"/>
      <c r="J297" s="8"/>
      <c r="K297" s="44"/>
      <c r="O297" s="44"/>
      <c r="S297" s="44"/>
    </row>
    <row r="298" spans="1:19" ht="12.75" customHeight="1" x14ac:dyDescent="0.4">
      <c r="A298" s="4"/>
      <c r="B298" s="64"/>
      <c r="C298" s="44"/>
      <c r="F298" s="8"/>
      <c r="G298" s="44"/>
      <c r="J298" s="8"/>
      <c r="K298" s="44"/>
      <c r="O298" s="44"/>
      <c r="S298" s="44"/>
    </row>
    <row r="299" spans="1:19" ht="15.75" customHeight="1" x14ac:dyDescent="0.35"/>
    <row r="300" spans="1:19" ht="15.75" customHeight="1" x14ac:dyDescent="0.35"/>
    <row r="301" spans="1:19" ht="15.75" customHeight="1" x14ac:dyDescent="0.35"/>
    <row r="302" spans="1:19" ht="15.75" customHeight="1" x14ac:dyDescent="0.35"/>
    <row r="303" spans="1:19" ht="15.75" customHeight="1" x14ac:dyDescent="0.35"/>
    <row r="304" spans="1:19"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4">
    <mergeCell ref="N98:P98"/>
    <mergeCell ref="N3:R4"/>
    <mergeCell ref="N5:R5"/>
    <mergeCell ref="R18:S18"/>
    <mergeCell ref="O30:S31"/>
    <mergeCell ref="R35:S35"/>
    <mergeCell ref="R51:S51"/>
    <mergeCell ref="R62:U63"/>
    <mergeCell ref="N59:O59"/>
    <mergeCell ref="J67:O68"/>
    <mergeCell ref="J69:O69"/>
    <mergeCell ref="N80:O81"/>
    <mergeCell ref="N96:P97"/>
    <mergeCell ref="J97:M97"/>
  </mergeCells>
  <pageMargins left="0.21" right="0.26" top="0.22" bottom="0.22" header="0" footer="0"/>
  <pageSetup paperSize="9" orientation="landscape"/>
  <rowBreaks count="1" manualBreakCount="1">
    <brk id="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workbookViewId="0"/>
  </sheetViews>
  <sheetFormatPr defaultColWidth="12.59765625" defaultRowHeight="15" customHeight="1" x14ac:dyDescent="0.35"/>
  <cols>
    <col min="1" max="1" width="4.46484375" customWidth="1"/>
    <col min="2" max="2" width="37.86328125" customWidth="1"/>
    <col min="3" max="3" width="4.59765625" customWidth="1"/>
    <col min="4" max="5" width="0.59765625" customWidth="1"/>
    <col min="6" max="6" width="20.59765625" customWidth="1"/>
    <col min="7" max="7" width="4.59765625" customWidth="1"/>
    <col min="8" max="8" width="0.86328125" customWidth="1"/>
    <col min="9" max="9" width="1" customWidth="1"/>
    <col min="10" max="10" width="20.59765625" customWidth="1"/>
    <col min="11" max="11" width="4.59765625" customWidth="1"/>
    <col min="12" max="12" width="1" customWidth="1"/>
    <col min="13" max="13" width="1.1328125" customWidth="1"/>
    <col min="14" max="14" width="20.86328125" customWidth="1"/>
    <col min="15" max="15" width="4.59765625" customWidth="1"/>
    <col min="16" max="17" width="1" customWidth="1"/>
    <col min="18" max="18" width="20.59765625" customWidth="1"/>
    <col min="19" max="19" width="4.59765625" customWidth="1"/>
    <col min="20" max="21" width="0.59765625" customWidth="1"/>
    <col min="22" max="22" width="13" customWidth="1"/>
    <col min="23" max="25" width="8.59765625" customWidth="1"/>
  </cols>
  <sheetData>
    <row r="1" spans="1:25" ht="12.75" customHeight="1" x14ac:dyDescent="0.4">
      <c r="A1" s="4">
        <v>1</v>
      </c>
      <c r="B1" s="81" t="str">
        <f>VLOOKUP(A1+64,scores!F$1:G$137,2,FALSE)</f>
        <v>PUK Rachel Langdon</v>
      </c>
      <c r="C1" s="42">
        <v>3</v>
      </c>
      <c r="D1" s="43"/>
      <c r="F1" s="8"/>
      <c r="G1" s="44"/>
      <c r="J1" s="8"/>
      <c r="K1" s="44"/>
      <c r="O1" s="44"/>
      <c r="S1" s="44"/>
      <c r="V1" s="82" t="str">
        <f>IF(G2&gt;G3,"1BYE",IF(G3&gt;G2,F2,1))</f>
        <v>1BYE</v>
      </c>
      <c r="W1" s="10">
        <f>VLOOKUP(V1,scores!G$1:H$137,2,FALSE)</f>
        <v>211</v>
      </c>
      <c r="X1" s="1">
        <f t="shared" ref="X1:X32" si="0">RANK(W1,W$1:W$32,1)</f>
        <v>32</v>
      </c>
      <c r="Y1" s="1" t="str">
        <f t="shared" ref="Y1:Y32" si="1">V1</f>
        <v>1BYE</v>
      </c>
    </row>
    <row r="2" spans="1:25" ht="12.75" customHeight="1" x14ac:dyDescent="0.4">
      <c r="A2" s="4">
        <v>64</v>
      </c>
      <c r="B2" s="83" t="s">
        <v>502</v>
      </c>
      <c r="C2" s="42">
        <v>0</v>
      </c>
      <c r="D2" s="18"/>
      <c r="E2" s="43"/>
      <c r="F2" s="84" t="str">
        <f>IF(C1&gt;C2,B1,IF(C2&gt;C1,B2,""))</f>
        <v>PUK Rachel Langdon</v>
      </c>
      <c r="G2" s="42">
        <v>3</v>
      </c>
      <c r="H2" s="47"/>
      <c r="J2" s="8"/>
      <c r="K2" s="44"/>
      <c r="O2" s="44"/>
      <c r="S2" s="44"/>
      <c r="V2" s="85" t="str">
        <f>IF(C3&gt;C4,B4,IF(C4&gt;C3,B3,32))</f>
        <v>TGA Merry Wills</v>
      </c>
      <c r="W2" s="10">
        <f>VLOOKUP(V2,scores!G$1:H$137,2,FALSE)</f>
        <v>97</v>
      </c>
      <c r="X2" s="1">
        <f t="shared" si="0"/>
        <v>11</v>
      </c>
      <c r="Y2" s="28" t="str">
        <f t="shared" si="1"/>
        <v>TGA Merry Wills</v>
      </c>
    </row>
    <row r="3" spans="1:25" ht="12.75" customHeight="1" x14ac:dyDescent="0.4">
      <c r="A3" s="4">
        <v>33</v>
      </c>
      <c r="B3" s="48" t="str">
        <f>VLOOKUP(A3+64,scores!F$1:G$137,2,FALSE)</f>
        <v>TGA Merry Wills</v>
      </c>
      <c r="C3" s="42">
        <v>2</v>
      </c>
      <c r="D3" s="27"/>
      <c r="F3" s="86" t="str">
        <f>IF(C3&gt;C4,B3,IF(C4&gt;C3,B4,""))</f>
        <v>GERSA Brenda Rehu</v>
      </c>
      <c r="G3" s="42">
        <v>0</v>
      </c>
      <c r="H3" s="23"/>
      <c r="J3" s="8"/>
      <c r="K3" s="44"/>
      <c r="N3" s="115" t="str">
        <f>sections!B1</f>
        <v>CNZ Ladies National Singles</v>
      </c>
      <c r="O3" s="105"/>
      <c r="P3" s="105"/>
      <c r="Q3" s="105"/>
      <c r="R3" s="105"/>
      <c r="S3" s="44"/>
      <c r="V3" s="85" t="str">
        <f>IF(C5&gt;C6,B6,IF(C6&gt;C5,B5,17))</f>
        <v>MAN Naia Tahana</v>
      </c>
      <c r="W3" s="10">
        <f>VLOOKUP(V3,scores!G$1:H$137,2,FALSE)</f>
        <v>112</v>
      </c>
      <c r="X3" s="1">
        <f t="shared" si="0"/>
        <v>20</v>
      </c>
      <c r="Y3" s="28" t="str">
        <f t="shared" si="1"/>
        <v>MAN Naia Tahana</v>
      </c>
    </row>
    <row r="4" spans="1:25" ht="12.75" customHeight="1" x14ac:dyDescent="0.4">
      <c r="A4" s="4">
        <v>32</v>
      </c>
      <c r="B4" s="50" t="str">
        <f>VLOOKUP(A4+64,scores!F$1:G$137,2,FALSE)</f>
        <v>GERSA Brenda Rehu</v>
      </c>
      <c r="C4" s="42">
        <v>3</v>
      </c>
      <c r="F4" s="8"/>
      <c r="G4" s="44"/>
      <c r="H4" s="23"/>
      <c r="I4" s="47"/>
      <c r="J4" s="84" t="str">
        <f>IF(G2&gt;G3,F2,IF(G3&gt;G2,F3,""))</f>
        <v>PUK Rachel Langdon</v>
      </c>
      <c r="K4" s="42">
        <v>0</v>
      </c>
      <c r="L4" s="43"/>
      <c r="N4" s="105"/>
      <c r="O4" s="105"/>
      <c r="P4" s="105"/>
      <c r="Q4" s="105"/>
      <c r="R4" s="105"/>
      <c r="S4" s="44"/>
      <c r="V4" s="85" t="str">
        <f>IF(C7&gt;C8,B8,IF(C8&gt;C7,B7,16))</f>
        <v>ONE Liz Morunga</v>
      </c>
      <c r="W4" s="10">
        <f>VLOOKUP(V4,scores!G$1:H$137,2,FALSE)</f>
        <v>113</v>
      </c>
      <c r="X4" s="1">
        <f t="shared" si="0"/>
        <v>21</v>
      </c>
      <c r="Y4" s="28" t="str">
        <f t="shared" si="1"/>
        <v>ONE Liz Morunga</v>
      </c>
    </row>
    <row r="5" spans="1:25" ht="12.75" customHeight="1" x14ac:dyDescent="0.4">
      <c r="A5" s="4">
        <v>17</v>
      </c>
      <c r="B5" s="81" t="str">
        <f>VLOOKUP(A5+64,scores!F$1:G$137,2,FALSE)</f>
        <v>SWW Jessica Clapp</v>
      </c>
      <c r="C5" s="42">
        <v>3</v>
      </c>
      <c r="D5" s="43"/>
      <c r="F5" s="8"/>
      <c r="G5" s="44"/>
      <c r="H5" s="23"/>
      <c r="J5" s="86" t="str">
        <f>IF(G6&gt;G7,F6,IF(G7&gt;G6,F7,""))</f>
        <v>SWW Jessica Clapp</v>
      </c>
      <c r="K5" s="42">
        <v>3</v>
      </c>
      <c r="L5" s="23"/>
      <c r="N5" s="120" t="str">
        <f>sections!D1</f>
        <v>7.7.25 - 8.7.25</v>
      </c>
      <c r="O5" s="105"/>
      <c r="P5" s="105"/>
      <c r="Q5" s="105"/>
      <c r="R5" s="105"/>
      <c r="S5" s="44"/>
      <c r="V5" s="85" t="str">
        <f>IF(C9&gt;C10,B10,IF(C10&gt;C9,B9,9))</f>
        <v>PAT Terri Argus</v>
      </c>
      <c r="W5" s="10">
        <f>VLOOKUP(V5,scores!G$1:H$137,2,FALSE)</f>
        <v>120</v>
      </c>
      <c r="X5" s="1">
        <f t="shared" si="0"/>
        <v>28</v>
      </c>
      <c r="Y5" s="28" t="str">
        <f t="shared" si="1"/>
        <v>PAT Terri Argus</v>
      </c>
    </row>
    <row r="6" spans="1:25" ht="12.75" customHeight="1" x14ac:dyDescent="0.4">
      <c r="A6" s="4">
        <v>48</v>
      </c>
      <c r="B6" s="87" t="str">
        <f>VLOOKUP(A6+64,scores!F$1:G$137,2,FALSE)</f>
        <v>MAN Naia Tahana</v>
      </c>
      <c r="C6" s="42">
        <v>0</v>
      </c>
      <c r="D6" s="18"/>
      <c r="E6" s="43"/>
      <c r="F6" s="51" t="str">
        <f>IF(C5&gt;C6,B5,IF(C6&gt;C5,B6,""))</f>
        <v>SWW Jessica Clapp</v>
      </c>
      <c r="G6" s="42">
        <v>3</v>
      </c>
      <c r="H6" s="27"/>
      <c r="J6" s="8"/>
      <c r="K6" s="44"/>
      <c r="L6" s="23"/>
      <c r="O6" s="44"/>
      <c r="S6" s="44"/>
      <c r="V6" s="85" t="str">
        <f>IF(C11&gt;C12,B12,IF(C12&gt;C11,B11,24))</f>
        <v>WCC Katrina Tahana</v>
      </c>
      <c r="W6" s="10">
        <f>VLOOKUP(V6,scores!G$1:H$137,2,FALSE)</f>
        <v>105</v>
      </c>
      <c r="X6" s="1">
        <f t="shared" si="0"/>
        <v>16</v>
      </c>
      <c r="Y6" s="28" t="str">
        <f t="shared" si="1"/>
        <v>WCC Katrina Tahana</v>
      </c>
    </row>
    <row r="7" spans="1:25" ht="12.75" customHeight="1" x14ac:dyDescent="0.4">
      <c r="A7" s="4">
        <v>49</v>
      </c>
      <c r="B7" s="48" t="str">
        <f>VLOOKUP(A7+64,scores!F$1:G$137,2,FALSE)</f>
        <v>ONE Liz Morunga</v>
      </c>
      <c r="C7" s="42">
        <v>0</v>
      </c>
      <c r="D7" s="27"/>
      <c r="F7" s="52" t="str">
        <f>IF(C7&gt;C8,B7,IF(C8&gt;C7,B8,""))</f>
        <v>GERSA Bella Brierly</v>
      </c>
      <c r="G7" s="42">
        <v>1</v>
      </c>
      <c r="J7" s="8"/>
      <c r="K7" s="44"/>
      <c r="L7" s="23"/>
      <c r="O7" s="44"/>
      <c r="S7" s="44"/>
      <c r="V7" s="85" t="str">
        <f>IF(C13&gt;C14,B14,IF(C14&gt;C13,B13,25))</f>
        <v>TGA Annah Young</v>
      </c>
      <c r="W7" s="10">
        <f>VLOOKUP(V7,scores!G$1:H$137,2,FALSE)</f>
        <v>104</v>
      </c>
      <c r="X7" s="1">
        <f t="shared" si="0"/>
        <v>15</v>
      </c>
      <c r="Y7" s="28" t="str">
        <f t="shared" si="1"/>
        <v>TGA Annah Young</v>
      </c>
    </row>
    <row r="8" spans="1:25" ht="12.75" customHeight="1" x14ac:dyDescent="0.4">
      <c r="A8" s="4">
        <v>16</v>
      </c>
      <c r="B8" s="50" t="str">
        <f>VLOOKUP(A8+64,scores!F$1:G$137,2,FALSE)</f>
        <v>GERSA Bella Brierly</v>
      </c>
      <c r="C8" s="42">
        <v>3</v>
      </c>
      <c r="F8" s="8"/>
      <c r="G8" s="44"/>
      <c r="J8" s="8"/>
      <c r="K8" s="44"/>
      <c r="L8" s="23"/>
      <c r="M8" s="43"/>
      <c r="N8" s="84" t="str">
        <f>IF(K4&gt;K5,J4,IF(K5&gt;K4,J5,""))</f>
        <v>SWW Jessica Clapp</v>
      </c>
      <c r="O8" s="42">
        <v>3</v>
      </c>
      <c r="P8" s="43"/>
      <c r="S8" s="44"/>
      <c r="V8" s="85" t="str">
        <f>IF(C15&gt;C16,B16,IF(C16&gt;C15,B15,8))</f>
        <v>MAN Tania Martin</v>
      </c>
      <c r="W8" s="10">
        <f>VLOOKUP(V8,scores!G$1:H$137,2,FALSE)</f>
        <v>121</v>
      </c>
      <c r="X8" s="1">
        <f t="shared" si="0"/>
        <v>29</v>
      </c>
      <c r="Y8" s="28" t="str">
        <f t="shared" si="1"/>
        <v>MAN Tania Martin</v>
      </c>
    </row>
    <row r="9" spans="1:25" ht="12.75" customHeight="1" x14ac:dyDescent="0.4">
      <c r="A9" s="4">
        <v>9</v>
      </c>
      <c r="B9" s="81" t="str">
        <f>VLOOKUP(A9+64,scores!F$1:G$137,2,FALSE)</f>
        <v>OTK Teo Thoresen</v>
      </c>
      <c r="C9" s="42">
        <v>3</v>
      </c>
      <c r="D9" s="43"/>
      <c r="F9" s="8"/>
      <c r="G9" s="44"/>
      <c r="J9" s="8"/>
      <c r="K9" s="44"/>
      <c r="L9" s="23"/>
      <c r="N9" s="86" t="str">
        <f>IF(K12&gt;K13,J12,IF(K13&gt;K12,J13,""))</f>
        <v>NPL Christine Berbine Carmine</v>
      </c>
      <c r="O9" s="42">
        <v>4</v>
      </c>
      <c r="P9" s="23"/>
      <c r="S9" s="44"/>
      <c r="V9" s="85" t="str">
        <f>IF(C17&gt;C18,B18,IF(C18&gt;C17,B17,5))</f>
        <v>GERSA Leeanne Stowers</v>
      </c>
      <c r="W9" s="10">
        <f>VLOOKUP(V9,scores!G$1:H$137,2,FALSE)</f>
        <v>69</v>
      </c>
      <c r="X9" s="1">
        <f t="shared" si="0"/>
        <v>2</v>
      </c>
      <c r="Y9" s="28" t="str">
        <f t="shared" si="1"/>
        <v>GERSA Leeanne Stowers</v>
      </c>
    </row>
    <row r="10" spans="1:25" ht="12.75" customHeight="1" x14ac:dyDescent="0.4">
      <c r="A10" s="4">
        <v>56</v>
      </c>
      <c r="B10" s="87" t="str">
        <f>VLOOKUP(A10+64,scores!F$1:G$137,2,FALSE)</f>
        <v>PAT Terri Argus</v>
      </c>
      <c r="C10" s="42">
        <v>0</v>
      </c>
      <c r="D10" s="18"/>
      <c r="E10" s="43"/>
      <c r="F10" s="84" t="str">
        <f>IF(C9&gt;C10,B9,IF(C10&gt;C9,B10,""))</f>
        <v>OTK Teo Thoresen</v>
      </c>
      <c r="G10" s="42">
        <v>3</v>
      </c>
      <c r="H10" s="43"/>
      <c r="J10" s="8"/>
      <c r="K10" s="44"/>
      <c r="L10" s="23"/>
      <c r="O10" s="44"/>
      <c r="P10" s="23"/>
      <c r="S10" s="44"/>
      <c r="V10" s="85" t="str">
        <f>IF(C19&gt;C20,B20,IF(C20&gt;C19,B19,28))</f>
        <v>TAR Monica Kendrick</v>
      </c>
      <c r="W10" s="10">
        <f>VLOOKUP(V10,scores!G$1:H$137,2,FALSE)</f>
        <v>92</v>
      </c>
      <c r="X10" s="1">
        <f t="shared" si="0"/>
        <v>9</v>
      </c>
      <c r="Y10" s="28" t="str">
        <f t="shared" si="1"/>
        <v>TAR Monica Kendrick</v>
      </c>
    </row>
    <row r="11" spans="1:25" ht="12.75" customHeight="1" x14ac:dyDescent="0.4">
      <c r="A11" s="4">
        <v>41</v>
      </c>
      <c r="B11" s="48" t="str">
        <f>VLOOKUP(A11+64,scores!F$1:G$137,2,FALSE)</f>
        <v>WCC Katrina Tahana</v>
      </c>
      <c r="C11" s="42">
        <v>1</v>
      </c>
      <c r="D11" s="27"/>
      <c r="F11" s="86" t="str">
        <f>IF(C11&gt;C12,B11,IF(C12&gt;C11,B12,""))</f>
        <v>TGA Hannah Browning</v>
      </c>
      <c r="G11" s="42">
        <v>2</v>
      </c>
      <c r="H11" s="23"/>
      <c r="J11" s="8"/>
      <c r="K11" s="44"/>
      <c r="L11" s="23"/>
      <c r="O11" s="44"/>
      <c r="P11" s="23"/>
      <c r="S11" s="44"/>
      <c r="V11" s="85" t="str">
        <f>IF(C21&gt;C22,B22,IF(C22&gt;C21,B21,21))</f>
        <v>ONE Tracey Rangiuia</v>
      </c>
      <c r="W11" s="10">
        <f>VLOOKUP(V11,scores!G$1:H$137,2,FALSE)</f>
        <v>85</v>
      </c>
      <c r="X11" s="1">
        <f t="shared" si="0"/>
        <v>6</v>
      </c>
      <c r="Y11" s="28" t="str">
        <f t="shared" si="1"/>
        <v>ONE Tracey Rangiuia</v>
      </c>
    </row>
    <row r="12" spans="1:25" ht="12.75" customHeight="1" x14ac:dyDescent="0.4">
      <c r="A12" s="4">
        <v>24</v>
      </c>
      <c r="B12" s="50" t="str">
        <f>VLOOKUP(A12+64,scores!F$1:G$137,2,FALSE)</f>
        <v>TGA Hannah Browning</v>
      </c>
      <c r="C12" s="42">
        <v>3</v>
      </c>
      <c r="F12" s="8"/>
      <c r="G12" s="44"/>
      <c r="H12" s="23"/>
      <c r="I12" s="47"/>
      <c r="J12" s="51" t="str">
        <f>IF(G10&gt;G11,F10,IF(G11&gt;G10,F11,""))</f>
        <v>OTK Teo Thoresen</v>
      </c>
      <c r="K12" s="42">
        <v>1</v>
      </c>
      <c r="L12" s="27"/>
      <c r="O12" s="44"/>
      <c r="P12" s="23"/>
      <c r="R12" s="4"/>
      <c r="S12" s="44"/>
      <c r="V12" s="85" t="str">
        <f>IF(C23&gt;C24,B24,IF(C24&gt;C23,B23,12))</f>
        <v>PAT Huia Kereopa</v>
      </c>
      <c r="W12" s="10">
        <f>VLOOKUP(V12,scores!G$1:H$137,2,FALSE)</f>
        <v>117</v>
      </c>
      <c r="X12" s="1">
        <f t="shared" si="0"/>
        <v>25</v>
      </c>
      <c r="Y12" s="28" t="str">
        <f t="shared" si="1"/>
        <v>PAT Huia Kereopa</v>
      </c>
    </row>
    <row r="13" spans="1:25" ht="12.75" customHeight="1" x14ac:dyDescent="0.4">
      <c r="A13" s="4">
        <v>25</v>
      </c>
      <c r="B13" s="81" t="str">
        <f>VLOOKUP(A13+64,scores!F$1:G$137,2,FALSE)</f>
        <v>MAN GG Tahana</v>
      </c>
      <c r="C13" s="42">
        <v>3</v>
      </c>
      <c r="D13" s="43"/>
      <c r="F13" s="8"/>
      <c r="G13" s="44"/>
      <c r="H13" s="23"/>
      <c r="J13" s="52" t="str">
        <f>IF(G14&gt;G15,F14,IF(G15&gt;G14,F15,""))</f>
        <v>NPL Christine Berbine Carmine</v>
      </c>
      <c r="K13" s="42">
        <v>3</v>
      </c>
      <c r="O13" s="44"/>
      <c r="P13" s="23"/>
      <c r="S13" s="44"/>
      <c r="V13" s="85" t="str">
        <f>IF(C25&gt;C26,B26,IF(C26&gt;C25,B25,13))</f>
        <v>HOR Corrina Davis</v>
      </c>
      <c r="W13" s="10">
        <f>VLOOKUP(V13,scores!G$1:H$137,2,FALSE)</f>
        <v>116</v>
      </c>
      <c r="X13" s="1">
        <f t="shared" si="0"/>
        <v>24</v>
      </c>
      <c r="Y13" s="28" t="str">
        <f t="shared" si="1"/>
        <v>HOR Corrina Davis</v>
      </c>
    </row>
    <row r="14" spans="1:25" ht="12.75" customHeight="1" x14ac:dyDescent="0.4">
      <c r="A14" s="4">
        <v>40</v>
      </c>
      <c r="B14" s="87" t="str">
        <f>VLOOKUP(A14+64,scores!F$1:G$137,2,FALSE)</f>
        <v>TGA Annah Young</v>
      </c>
      <c r="C14" s="42">
        <v>2</v>
      </c>
      <c r="D14" s="18"/>
      <c r="E14" s="43"/>
      <c r="F14" s="51" t="str">
        <f>IF(C13&gt;C14,B13,IF(C14&gt;C13,B14,""))</f>
        <v>MAN GG Tahana</v>
      </c>
      <c r="G14" s="42">
        <v>2</v>
      </c>
      <c r="H14" s="27"/>
      <c r="J14" s="8"/>
      <c r="K14" s="44"/>
      <c r="O14" s="44"/>
      <c r="P14" s="23"/>
      <c r="S14" s="44"/>
      <c r="V14" s="85" t="str">
        <f>IF(C27&gt;C28,B28,IF(C28&gt;C27,B27,20))</f>
        <v>HOW Geraldine Rose</v>
      </c>
      <c r="W14" s="10">
        <f>VLOOKUP(V14,scores!G$1:H$137,2,FALSE)</f>
        <v>109</v>
      </c>
      <c r="X14" s="1">
        <f t="shared" si="0"/>
        <v>18</v>
      </c>
      <c r="Y14" s="28" t="str">
        <f t="shared" si="1"/>
        <v>HOW Geraldine Rose</v>
      </c>
    </row>
    <row r="15" spans="1:25" ht="12.75" customHeight="1" x14ac:dyDescent="0.4">
      <c r="A15" s="4">
        <v>57</v>
      </c>
      <c r="B15" s="48" t="str">
        <f>VLOOKUP(A15+64,scores!F$1:G$137,2,FALSE)</f>
        <v>MAN Tania Martin</v>
      </c>
      <c r="C15" s="42">
        <v>1</v>
      </c>
      <c r="D15" s="27"/>
      <c r="F15" s="52" t="str">
        <f>IF(C15&gt;C16,B15,IF(C16&gt;C15,B16,""))</f>
        <v>NPL Christine Berbine Carmine</v>
      </c>
      <c r="G15" s="42">
        <v>3</v>
      </c>
      <c r="J15" s="8"/>
      <c r="K15" s="44"/>
      <c r="O15" s="44"/>
      <c r="P15" s="23"/>
      <c r="S15" s="44"/>
      <c r="V15" s="85" t="str">
        <f>IF(C29&gt;C30,B30,IF(C30&gt;C29,B29,29))</f>
        <v>HOR Julieanne Boyce</v>
      </c>
      <c r="W15" s="10">
        <f>VLOOKUP(V15,scores!G$1:H$137,2,FALSE)</f>
        <v>100</v>
      </c>
      <c r="X15" s="1">
        <f t="shared" si="0"/>
        <v>13</v>
      </c>
      <c r="Y15" s="28" t="str">
        <f t="shared" si="1"/>
        <v>HOR Julieanne Boyce</v>
      </c>
    </row>
    <row r="16" spans="1:25" ht="12.75" customHeight="1" x14ac:dyDescent="0.4">
      <c r="A16" s="4">
        <v>8</v>
      </c>
      <c r="B16" s="50" t="str">
        <f>VLOOKUP(A16+64,scores!F$1:G$137,2,FALSE)</f>
        <v>NPL Christine Berbine Carmine</v>
      </c>
      <c r="C16" s="42">
        <v>3</v>
      </c>
      <c r="F16" s="8"/>
      <c r="G16" s="44"/>
      <c r="J16" s="8" t="s">
        <v>491</v>
      </c>
      <c r="K16" s="44"/>
      <c r="O16" s="44"/>
      <c r="P16" s="23"/>
      <c r="Q16" s="43"/>
      <c r="R16" s="84" t="str">
        <f>IF(O8&gt;O9,N8,IF(O9&gt;O8,N9,""))</f>
        <v>NPL Christine Berbine Carmine</v>
      </c>
      <c r="S16" s="42">
        <v>2</v>
      </c>
      <c r="T16" s="43"/>
      <c r="V16" s="85" t="str">
        <f>IF(C31&gt;C32,B32,IF(C32&gt;C31,B31,4))</f>
        <v>ONE Rachel Mason</v>
      </c>
      <c r="W16" s="10">
        <f>VLOOKUP(V16,scores!G$1:H$137,2,FALSE)</f>
        <v>125</v>
      </c>
      <c r="X16" s="1">
        <f t="shared" si="0"/>
        <v>30</v>
      </c>
      <c r="Y16" s="28" t="str">
        <f t="shared" si="1"/>
        <v>ONE Rachel Mason</v>
      </c>
    </row>
    <row r="17" spans="1:25" ht="12.75" customHeight="1" x14ac:dyDescent="0.4">
      <c r="A17" s="4">
        <v>5</v>
      </c>
      <c r="B17" s="81" t="str">
        <f>VLOOKUP(A17+64,scores!F$1:G$137,2,FALSE)</f>
        <v>GERSA Leeanne Stowers</v>
      </c>
      <c r="C17" s="42">
        <v>0</v>
      </c>
      <c r="D17" s="43"/>
      <c r="F17" s="8"/>
      <c r="G17" s="44"/>
      <c r="J17" s="8"/>
      <c r="K17" s="44"/>
      <c r="O17" s="44"/>
      <c r="P17" s="23"/>
      <c r="R17" s="86" t="str">
        <f>IF(O24&gt;O25,N24,IF(O25&gt;O24,N25,""))</f>
        <v>GERSA Janine Clifford</v>
      </c>
      <c r="S17" s="42">
        <v>4</v>
      </c>
      <c r="T17" s="23"/>
      <c r="V17" s="85" t="str">
        <f>IF(C33&gt;C34,B34,IF(C34&gt;C33,B33,3))</f>
        <v>MAN Clair Tahana</v>
      </c>
      <c r="W17" s="10">
        <f>VLOOKUP(V17,scores!G$1:H$137,2,FALSE)</f>
        <v>126</v>
      </c>
      <c r="X17" s="1">
        <f t="shared" si="0"/>
        <v>31</v>
      </c>
      <c r="Y17" s="28" t="str">
        <f t="shared" si="1"/>
        <v>MAN Clair Tahana</v>
      </c>
    </row>
    <row r="18" spans="1:25" ht="12.75" customHeight="1" x14ac:dyDescent="0.4">
      <c r="A18" s="4">
        <v>60</v>
      </c>
      <c r="B18" s="87" t="str">
        <f>VLOOKUP(A18+64,scores!F$1:G$137,2,FALSE)</f>
        <v>TGA Angela Murton</v>
      </c>
      <c r="C18" s="42">
        <v>3</v>
      </c>
      <c r="D18" s="18"/>
      <c r="E18" s="43"/>
      <c r="F18" s="84" t="str">
        <f>IF(C17&gt;C18,B17,IF(C18&gt;C17,B18,""))</f>
        <v>TGA Angela Murton</v>
      </c>
      <c r="G18" s="42">
        <v>3</v>
      </c>
      <c r="H18" s="43"/>
      <c r="J18" s="8"/>
      <c r="K18" s="44"/>
      <c r="O18" s="44"/>
      <c r="P18" s="23"/>
      <c r="R18" s="114"/>
      <c r="S18" s="105"/>
      <c r="T18" s="23"/>
      <c r="V18" s="85" t="str">
        <f>IF(C35&gt;C36,B36,IF(C36&gt;C35,B35,30))</f>
        <v>WHKRSA Maria Ngatai</v>
      </c>
      <c r="W18" s="10">
        <f>VLOOKUP(V18,scores!G$1:H$137,2,FALSE)</f>
        <v>99</v>
      </c>
      <c r="X18" s="1">
        <f t="shared" si="0"/>
        <v>12</v>
      </c>
      <c r="Y18" s="28" t="str">
        <f t="shared" si="1"/>
        <v>WHKRSA Maria Ngatai</v>
      </c>
    </row>
    <row r="19" spans="1:25" ht="12.75" customHeight="1" x14ac:dyDescent="0.4">
      <c r="A19" s="4">
        <v>37</v>
      </c>
      <c r="B19" s="48" t="str">
        <f>VLOOKUP(A19+64,scores!F$1:G$137,2,FALSE)</f>
        <v>OTK Lil Takiwa</v>
      </c>
      <c r="C19" s="42">
        <v>3</v>
      </c>
      <c r="D19" s="27"/>
      <c r="F19" s="86" t="str">
        <f>IF(C19&gt;C20,B19,IF(C20&gt;C19,B20,""))</f>
        <v>OTK Lil Takiwa</v>
      </c>
      <c r="G19" s="42">
        <v>2</v>
      </c>
      <c r="H19" s="23"/>
      <c r="J19" s="8"/>
      <c r="K19" s="44"/>
      <c r="O19" s="44"/>
      <c r="P19" s="23"/>
      <c r="R19" s="44" t="s">
        <v>492</v>
      </c>
      <c r="S19" s="44"/>
      <c r="T19" s="23"/>
      <c r="V19" s="85" t="str">
        <f>IF(C37&gt;C38,B38,IF(C38&gt;C37,B37,19))</f>
        <v>TOK Cynthia Thompson</v>
      </c>
      <c r="W19" s="10">
        <f>VLOOKUP(V19,scores!G$1:H$137,2,FALSE)</f>
        <v>110</v>
      </c>
      <c r="X19" s="1">
        <f t="shared" si="0"/>
        <v>19</v>
      </c>
      <c r="Y19" s="28" t="str">
        <f t="shared" si="1"/>
        <v>TOK Cynthia Thompson</v>
      </c>
    </row>
    <row r="20" spans="1:25" ht="12.75" customHeight="1" x14ac:dyDescent="0.4">
      <c r="A20" s="4">
        <v>28</v>
      </c>
      <c r="B20" s="50" t="str">
        <f>VLOOKUP(A20+64,scores!F$1:G$137,2,FALSE)</f>
        <v>TAR Monica Kendrick</v>
      </c>
      <c r="C20" s="42">
        <v>2</v>
      </c>
      <c r="D20" s="55"/>
      <c r="F20" s="8"/>
      <c r="G20" s="44"/>
      <c r="H20" s="23"/>
      <c r="I20" s="47"/>
      <c r="J20" s="84" t="str">
        <f>IF(G18&gt;G19,F18,IF(G19&gt;G18,F19,""))</f>
        <v>TGA Angela Murton</v>
      </c>
      <c r="K20" s="42">
        <v>0</v>
      </c>
      <c r="L20" s="43"/>
      <c r="O20" s="44"/>
      <c r="P20" s="23"/>
      <c r="S20" s="44"/>
      <c r="T20" s="23"/>
      <c r="V20" s="85" t="str">
        <f>IF(C39&gt;C40,B40,IF(C40&gt;C39,B39,14))</f>
        <v>TOK Sheryl Wills</v>
      </c>
      <c r="W20" s="10">
        <f>VLOOKUP(V20,scores!G$1:H$137,2,FALSE)</f>
        <v>115</v>
      </c>
      <c r="X20" s="1">
        <f t="shared" si="0"/>
        <v>23</v>
      </c>
      <c r="Y20" s="28" t="str">
        <f t="shared" si="1"/>
        <v>TOK Sheryl Wills</v>
      </c>
    </row>
    <row r="21" spans="1:25" ht="12.75" customHeight="1" x14ac:dyDescent="0.4">
      <c r="A21" s="4">
        <v>21</v>
      </c>
      <c r="B21" s="81" t="str">
        <f>VLOOKUP(A21+64,scores!F$1:G$137,2,FALSE)</f>
        <v>ONE Tracey Rangiuia</v>
      </c>
      <c r="C21" s="42">
        <v>2</v>
      </c>
      <c r="D21" s="43"/>
      <c r="F21" s="8"/>
      <c r="G21" s="44"/>
      <c r="H21" s="23"/>
      <c r="J21" s="86" t="str">
        <f>IF(G22&gt;G23,F22,IF(G23&gt;G22,F23,""))</f>
        <v>GERSA Janine Clifford</v>
      </c>
      <c r="K21" s="42">
        <v>3</v>
      </c>
      <c r="L21" s="23"/>
      <c r="O21" s="44"/>
      <c r="P21" s="23"/>
      <c r="S21" s="44"/>
      <c r="T21" s="23"/>
      <c r="V21" s="85" t="str">
        <f>IF(C41&gt;C42,B42,IF(C42&gt;C41,B41,11))</f>
        <v>PUK Dianne Rangiuia</v>
      </c>
      <c r="W21" s="10">
        <f>VLOOKUP(V21,scores!G$1:H$137,2,FALSE)</f>
        <v>118</v>
      </c>
      <c r="X21" s="1">
        <f t="shared" si="0"/>
        <v>26</v>
      </c>
      <c r="Y21" s="28" t="str">
        <f t="shared" si="1"/>
        <v>PUK Dianne Rangiuia</v>
      </c>
    </row>
    <row r="22" spans="1:25" ht="12.75" customHeight="1" x14ac:dyDescent="0.4">
      <c r="A22" s="4">
        <v>44</v>
      </c>
      <c r="B22" s="87" t="str">
        <f>VLOOKUP(A22+64,scores!F$1:G$137,2,FALSE)</f>
        <v>MAN Acushla Potaka</v>
      </c>
      <c r="C22" s="42">
        <v>3</v>
      </c>
      <c r="D22" s="23"/>
      <c r="E22" s="43"/>
      <c r="F22" s="51" t="str">
        <f>IF(C21&gt;C22,B21,IF(C22&gt;C21,B22,""))</f>
        <v>MAN Acushla Potaka</v>
      </c>
      <c r="G22" s="42">
        <v>1</v>
      </c>
      <c r="H22" s="27"/>
      <c r="J22" s="8"/>
      <c r="K22" s="44"/>
      <c r="L22" s="23"/>
      <c r="O22" s="44"/>
      <c r="P22" s="23"/>
      <c r="S22" s="44"/>
      <c r="T22" s="23"/>
      <c r="V22" s="85" t="str">
        <f>IF(C43&gt;C44,B44,IF(C44&gt;C43,B43,22))</f>
        <v>BIR Janie Wallace</v>
      </c>
      <c r="W22" s="10">
        <f>VLOOKUP(V22,scores!G$1:H$137,2,FALSE)</f>
        <v>86</v>
      </c>
      <c r="X22" s="1">
        <f t="shared" si="0"/>
        <v>7</v>
      </c>
      <c r="Y22" s="28" t="str">
        <f t="shared" si="1"/>
        <v>BIR Janie Wallace</v>
      </c>
    </row>
    <row r="23" spans="1:25" ht="12.75" customHeight="1" x14ac:dyDescent="0.4">
      <c r="A23" s="4">
        <v>53</v>
      </c>
      <c r="B23" s="48" t="str">
        <f>VLOOKUP(A23+64,scores!F$1:G$137,2,FALSE)</f>
        <v>PAT Huia Kereopa</v>
      </c>
      <c r="C23" s="42">
        <v>2</v>
      </c>
      <c r="D23" s="27"/>
      <c r="F23" s="52" t="str">
        <f>IF(C23&gt;C24,B23,IF(C24&gt;C23,B24,""))</f>
        <v>GERSA Janine Clifford</v>
      </c>
      <c r="G23" s="42">
        <v>3</v>
      </c>
      <c r="J23" s="8"/>
      <c r="K23" s="44"/>
      <c r="L23" s="23"/>
      <c r="O23" s="44"/>
      <c r="P23" s="23"/>
      <c r="S23" s="44"/>
      <c r="T23" s="23"/>
      <c r="V23" s="85" t="str">
        <f>IF(C45&gt;C46,B46,IF(C46&gt;C45,B45,27))</f>
        <v>TGA Bubs Gray</v>
      </c>
      <c r="W23" s="10">
        <f>VLOOKUP(V23,scores!G$1:H$137,2,FALSE)</f>
        <v>91</v>
      </c>
      <c r="X23" s="1">
        <f t="shared" si="0"/>
        <v>8</v>
      </c>
      <c r="Y23" s="28" t="str">
        <f t="shared" si="1"/>
        <v>TGA Bubs Gray</v>
      </c>
    </row>
    <row r="24" spans="1:25" ht="12.75" customHeight="1" x14ac:dyDescent="0.4">
      <c r="A24" s="4">
        <v>12</v>
      </c>
      <c r="B24" s="50" t="str">
        <f>VLOOKUP(A24+64,scores!F$1:G$137,2,FALSE)</f>
        <v>GERSA Janine Clifford</v>
      </c>
      <c r="C24" s="42">
        <v>3</v>
      </c>
      <c r="F24" s="8"/>
      <c r="G24" s="44"/>
      <c r="J24" s="8"/>
      <c r="K24" s="44"/>
      <c r="L24" s="23"/>
      <c r="M24" s="43"/>
      <c r="N24" s="51" t="str">
        <f>IF(K20&gt;K21,J20,IF(K21&gt;K20,J21,""))</f>
        <v>GERSA Janine Clifford</v>
      </c>
      <c r="O24" s="42">
        <v>4</v>
      </c>
      <c r="P24" s="27"/>
      <c r="S24" s="44"/>
      <c r="T24" s="23"/>
      <c r="V24" s="85" t="str">
        <f>IF(C47&gt;C48,B48,IF(C48&gt;C47,B47,6))</f>
        <v>HWC Justine Hickey</v>
      </c>
      <c r="W24" s="10">
        <f>VLOOKUP(V24,scores!G$1:H$137,2,FALSE)</f>
        <v>70</v>
      </c>
      <c r="X24" s="1">
        <f t="shared" si="0"/>
        <v>3</v>
      </c>
      <c r="Y24" s="28" t="str">
        <f t="shared" si="1"/>
        <v>HWC Justine Hickey</v>
      </c>
    </row>
    <row r="25" spans="1:25" ht="12.75" customHeight="1" x14ac:dyDescent="0.4">
      <c r="A25" s="4">
        <v>13</v>
      </c>
      <c r="B25" s="81" t="str">
        <f>VLOOKUP(A25+64,scores!F$1:G$137,2,FALSE)</f>
        <v>PAT Jazmine Toa</v>
      </c>
      <c r="C25" s="42">
        <v>3</v>
      </c>
      <c r="D25" s="43"/>
      <c r="F25" s="8"/>
      <c r="G25" s="44"/>
      <c r="J25" s="8"/>
      <c r="K25" s="44"/>
      <c r="L25" s="23"/>
      <c r="N25" s="52" t="str">
        <f>IF(K28&gt;K29,J28,IF(K29&gt;K28,J29,""))</f>
        <v>PAT Jazmine Toa</v>
      </c>
      <c r="O25" s="42">
        <v>2</v>
      </c>
      <c r="S25" s="44"/>
      <c r="T25" s="23"/>
      <c r="V25" s="85" t="str">
        <f>IF(C49&gt;C50,B50,IF(C50&gt;C49,B49,7))</f>
        <v>MAN Diane Akui</v>
      </c>
      <c r="W25" s="10">
        <f>VLOOKUP(V25,scores!G$1:H$137,2,FALSE)</f>
        <v>71</v>
      </c>
      <c r="X25" s="1">
        <f t="shared" si="0"/>
        <v>4</v>
      </c>
      <c r="Y25" s="28" t="str">
        <f t="shared" si="1"/>
        <v>MAN Diane Akui</v>
      </c>
    </row>
    <row r="26" spans="1:25" ht="12.75" customHeight="1" x14ac:dyDescent="0.4">
      <c r="A26" s="4">
        <v>52</v>
      </c>
      <c r="B26" s="87" t="str">
        <f>VLOOKUP(A26+64,scores!F$1:G$137,2,FALSE)</f>
        <v>HOR Corrina Davis</v>
      </c>
      <c r="C26" s="42">
        <v>0</v>
      </c>
      <c r="D26" s="18"/>
      <c r="E26" s="43"/>
      <c r="F26" s="84" t="str">
        <f>IF(C25&gt;C26,B25,IF(C26&gt;C25,B26,""))</f>
        <v>PAT Jazmine Toa</v>
      </c>
      <c r="G26" s="42">
        <v>3</v>
      </c>
      <c r="H26" s="43"/>
      <c r="J26" s="8"/>
      <c r="K26" s="44"/>
      <c r="L26" s="23"/>
      <c r="O26" s="44"/>
      <c r="S26" s="44"/>
      <c r="T26" s="23"/>
      <c r="V26" s="85" t="str">
        <f>IF(C51&gt;C52,B52,IF(C52&gt;C51,B51,26))</f>
        <v>GERSA Bubbles Clifford</v>
      </c>
      <c r="W26" s="10">
        <f>VLOOKUP(V26,scores!G$1:H$137,2,FALSE)</f>
        <v>103</v>
      </c>
      <c r="X26" s="1">
        <f t="shared" si="0"/>
        <v>14</v>
      </c>
      <c r="Y26" s="28" t="str">
        <f t="shared" si="1"/>
        <v>GERSA Bubbles Clifford</v>
      </c>
    </row>
    <row r="27" spans="1:25" ht="12.75" customHeight="1" x14ac:dyDescent="0.4">
      <c r="A27" s="4">
        <v>45</v>
      </c>
      <c r="B27" s="48" t="str">
        <f>VLOOKUP(A27+64,scores!F$1:G$137,2,FALSE)</f>
        <v>HOW Geraldine Rose</v>
      </c>
      <c r="C27" s="42">
        <v>0</v>
      </c>
      <c r="D27" s="27"/>
      <c r="F27" s="86" t="str">
        <f>IF(C27&gt;C28,B27,IF(C28&gt;C27,B28,""))</f>
        <v>PATRSA Mel Grigg</v>
      </c>
      <c r="G27" s="42">
        <v>0</v>
      </c>
      <c r="H27" s="23"/>
      <c r="J27" s="8"/>
      <c r="K27" s="44"/>
      <c r="L27" s="23"/>
      <c r="N27" s="57" t="s">
        <v>493</v>
      </c>
      <c r="O27" s="44"/>
      <c r="S27" s="44"/>
      <c r="T27" s="23"/>
      <c r="V27" s="85" t="str">
        <f>IF(C53&gt;C54,B54,IF(C54&gt;C53,B53,23))</f>
        <v>HOR Robyn Quinn</v>
      </c>
      <c r="W27" s="10">
        <f>VLOOKUP(V27,scores!G$1:H$137,2,FALSE)</f>
        <v>106</v>
      </c>
      <c r="X27" s="1">
        <f t="shared" si="0"/>
        <v>17</v>
      </c>
      <c r="Y27" s="28" t="str">
        <f t="shared" si="1"/>
        <v>HOR Robyn Quinn</v>
      </c>
    </row>
    <row r="28" spans="1:25" ht="12.75" customHeight="1" x14ac:dyDescent="0.4">
      <c r="A28" s="4">
        <v>20</v>
      </c>
      <c r="B28" s="50" t="str">
        <f>VLOOKUP(A28+64,scores!F$1:G$137,2,FALSE)</f>
        <v>PATRSA Mel Grigg</v>
      </c>
      <c r="C28" s="42">
        <v>3</v>
      </c>
      <c r="F28" s="8"/>
      <c r="G28" s="44"/>
      <c r="H28" s="23"/>
      <c r="I28" s="47"/>
      <c r="J28" s="51" t="str">
        <f>IF(G26&gt;G27,F26,IF(G27&gt;G26,F27,""))</f>
        <v>PAT Jazmine Toa</v>
      </c>
      <c r="K28" s="42">
        <v>3</v>
      </c>
      <c r="L28" s="27"/>
      <c r="O28" s="44"/>
      <c r="S28" s="44"/>
      <c r="T28" s="23"/>
      <c r="V28" s="85" t="str">
        <f>IF(C55&gt;C56,B56,IF(C56&gt;C55,B55,10))</f>
        <v>WHKRSA Alexandra Chase</v>
      </c>
      <c r="W28" s="10">
        <f>VLOOKUP(V28,scores!G$1:H$137,2,FALSE)</f>
        <v>119</v>
      </c>
      <c r="X28" s="1">
        <f t="shared" si="0"/>
        <v>27</v>
      </c>
      <c r="Y28" s="28" t="str">
        <f t="shared" si="1"/>
        <v>WHKRSA Alexandra Chase</v>
      </c>
    </row>
    <row r="29" spans="1:25" ht="12.75" customHeight="1" x14ac:dyDescent="0.4">
      <c r="A29" s="4">
        <v>29</v>
      </c>
      <c r="B29" s="81" t="str">
        <f>VLOOKUP(A29+64,scores!F$1:G$137,2,FALSE)</f>
        <v>TGA Michelle Lee</v>
      </c>
      <c r="C29" s="42">
        <v>3</v>
      </c>
      <c r="D29" s="43"/>
      <c r="F29" s="8"/>
      <c r="G29" s="44"/>
      <c r="H29" s="23"/>
      <c r="J29" s="52" t="str">
        <f>IF(G30&gt;G31,F30,IF(G31&gt;G30,F31,""))</f>
        <v>TGA Nita Knight</v>
      </c>
      <c r="K29" s="42">
        <v>1</v>
      </c>
      <c r="O29" s="44"/>
      <c r="S29" s="44"/>
      <c r="T29" s="23"/>
      <c r="V29" s="85" t="str">
        <f>IF(C57&gt;C58,B58,IF(C58&gt;C57,B57,15))</f>
        <v>GERSA Sisi Ngata</v>
      </c>
      <c r="W29" s="10">
        <f>VLOOKUP(V29,scores!G$1:H$137,2,FALSE)</f>
        <v>114</v>
      </c>
      <c r="X29" s="1">
        <f t="shared" si="0"/>
        <v>22</v>
      </c>
      <c r="Y29" s="28" t="str">
        <f t="shared" si="1"/>
        <v>GERSA Sisi Ngata</v>
      </c>
    </row>
    <row r="30" spans="1:25" ht="12.75" customHeight="1" x14ac:dyDescent="0.4">
      <c r="A30" s="4">
        <v>36</v>
      </c>
      <c r="B30" s="87" t="str">
        <f>VLOOKUP(A30+64,scores!F$1:G$137,2,FALSE)</f>
        <v>HOR Julieanne Boyce</v>
      </c>
      <c r="C30" s="42">
        <v>0</v>
      </c>
      <c r="D30" s="18"/>
      <c r="E30" s="43"/>
      <c r="F30" s="51" t="str">
        <f>IF(C29&gt;C30,B29,IF(C30&gt;C29,B30,""))</f>
        <v>TGA Michelle Lee</v>
      </c>
      <c r="G30" s="42">
        <v>1</v>
      </c>
      <c r="H30" s="27"/>
      <c r="J30" s="8"/>
      <c r="K30" s="44"/>
      <c r="O30" s="115" t="s">
        <v>503</v>
      </c>
      <c r="P30" s="105"/>
      <c r="Q30" s="105"/>
      <c r="R30" s="105"/>
      <c r="S30" s="105"/>
      <c r="T30" s="23"/>
      <c r="V30" s="85" t="str">
        <f>IF(C59&gt;C60,B60,IF(C60&gt;C59,B59,18))</f>
        <v>OTA Tina Bartlett</v>
      </c>
      <c r="W30" s="10">
        <f>VLOOKUP(V30,scores!G$1:H$137,2,FALSE)</f>
        <v>82</v>
      </c>
      <c r="X30" s="1">
        <f t="shared" si="0"/>
        <v>5</v>
      </c>
      <c r="Y30" s="28" t="str">
        <f t="shared" si="1"/>
        <v>OTA Tina Bartlett</v>
      </c>
    </row>
    <row r="31" spans="1:25" ht="12.75" customHeight="1" x14ac:dyDescent="0.4">
      <c r="A31" s="4">
        <v>61</v>
      </c>
      <c r="B31" s="48" t="str">
        <f>VLOOKUP(A31+64,scores!F$1:G$137,2,FALSE)</f>
        <v>ONE Rachel Mason</v>
      </c>
      <c r="C31" s="42">
        <v>0</v>
      </c>
      <c r="D31" s="27"/>
      <c r="F31" s="52" t="str">
        <f>IF(C31&gt;C32,B31,IF(C32&gt;C31,B32,""))</f>
        <v>TGA Nita Knight</v>
      </c>
      <c r="G31" s="42">
        <v>3</v>
      </c>
      <c r="J31" s="8"/>
      <c r="K31" s="44"/>
      <c r="O31" s="105"/>
      <c r="P31" s="105"/>
      <c r="Q31" s="105"/>
      <c r="R31" s="105"/>
      <c r="S31" s="105"/>
      <c r="T31" s="23"/>
      <c r="V31" s="85" t="str">
        <f>IF(C61&gt;C62,B62,IF(C62&gt;C61,B61,31))</f>
        <v>GERSA Darylene Tutauha</v>
      </c>
      <c r="W31" s="10">
        <f>VLOOKUP(V31,scores!G$1:H$137,2,FALSE)</f>
        <v>95</v>
      </c>
      <c r="X31" s="1">
        <f t="shared" si="0"/>
        <v>10</v>
      </c>
      <c r="Y31" s="28" t="str">
        <f t="shared" si="1"/>
        <v>GERSA Darylene Tutauha</v>
      </c>
    </row>
    <row r="32" spans="1:25" ht="12.75" customHeight="1" x14ac:dyDescent="0.4">
      <c r="A32" s="4">
        <v>4</v>
      </c>
      <c r="B32" s="50" t="str">
        <f>VLOOKUP(A32+64,scores!F$1:G$137,2,FALSE)</f>
        <v>TGA Nita Knight</v>
      </c>
      <c r="C32" s="42">
        <v>3</v>
      </c>
      <c r="F32" s="8"/>
      <c r="G32" s="44"/>
      <c r="J32" s="8"/>
      <c r="K32" s="44"/>
      <c r="O32" s="44"/>
      <c r="R32" s="84" t="str">
        <f>IF(S16&gt;S17,R16,IF(S17&gt;S16,R17,""))</f>
        <v>GERSA Janine Clifford</v>
      </c>
      <c r="S32" s="42">
        <v>3</v>
      </c>
      <c r="T32" s="47"/>
      <c r="U32" s="58"/>
      <c r="V32" s="85" t="str">
        <f>IF(G62&gt;G63,F63,IF(G63&gt;G62,"2BYE",2))</f>
        <v>MAN Brooque Pologa</v>
      </c>
      <c r="W32" s="10">
        <f>VLOOKUP(V32,scores!G$1:H$137,2,FALSE)</f>
        <v>66</v>
      </c>
      <c r="X32" s="1">
        <f t="shared" si="0"/>
        <v>1</v>
      </c>
      <c r="Y32" s="28" t="str">
        <f t="shared" si="1"/>
        <v>MAN Brooque Pologa</v>
      </c>
    </row>
    <row r="33" spans="1:22" ht="12.75" customHeight="1" x14ac:dyDescent="0.4">
      <c r="A33" s="4">
        <v>3</v>
      </c>
      <c r="B33" s="81" t="str">
        <f>VLOOKUP(A33+64,scores!F$1:G$137,2,FALSE)</f>
        <v>TGA Suzanne Hart</v>
      </c>
      <c r="C33" s="42">
        <v>3</v>
      </c>
      <c r="D33" s="43"/>
      <c r="F33" s="8"/>
      <c r="G33" s="44"/>
      <c r="J33" s="8"/>
      <c r="K33" s="44"/>
      <c r="O33" s="44"/>
      <c r="R33" s="86" t="str">
        <f>IF(S48&gt;S49,R48,IF(S49&gt;S48,R49,""))</f>
        <v>TGA Suzanne Hart</v>
      </c>
      <c r="S33" s="42">
        <v>4</v>
      </c>
      <c r="U33" s="58"/>
      <c r="V33" s="63"/>
    </row>
    <row r="34" spans="1:22" ht="12.75" customHeight="1" x14ac:dyDescent="0.4">
      <c r="A34" s="4">
        <v>62</v>
      </c>
      <c r="B34" s="87" t="str">
        <f>VLOOKUP(A34+64,scores!F$1:G$137,2,FALSE)</f>
        <v>MAN Clair Tahana</v>
      </c>
      <c r="C34" s="42">
        <v>0</v>
      </c>
      <c r="D34" s="18"/>
      <c r="E34" s="43"/>
      <c r="F34" s="84" t="str">
        <f>IF(C33&gt;C34,B33,IF(C34&gt;C33,B34,""))</f>
        <v>TGA Suzanne Hart</v>
      </c>
      <c r="G34" s="42">
        <v>3</v>
      </c>
      <c r="H34" s="47"/>
      <c r="J34" s="8"/>
      <c r="K34" s="44"/>
      <c r="O34" s="44"/>
      <c r="S34" s="44"/>
      <c r="T34" s="23"/>
      <c r="V34" s="63"/>
    </row>
    <row r="35" spans="1:22" ht="12.75" customHeight="1" x14ac:dyDescent="0.4">
      <c r="A35" s="4">
        <v>35</v>
      </c>
      <c r="B35" s="48" t="str">
        <f>VLOOKUP(A35+64,scores!F$1:G$137,2,FALSE)</f>
        <v>WHKRSA Maria Ngatai</v>
      </c>
      <c r="C35" s="42">
        <v>1</v>
      </c>
      <c r="D35" s="27"/>
      <c r="F35" s="86" t="str">
        <f>IF(C35&gt;C36,B35,IF(C36&gt;C35,B36,""))</f>
        <v>MAN Josie Tahana</v>
      </c>
      <c r="G35" s="42">
        <v>1</v>
      </c>
      <c r="H35" s="23"/>
      <c r="J35" s="8"/>
      <c r="K35" s="44"/>
      <c r="O35" s="44"/>
      <c r="R35" s="114" t="s">
        <v>495</v>
      </c>
      <c r="S35" s="105"/>
      <c r="T35" s="23"/>
      <c r="V35" s="63"/>
    </row>
    <row r="36" spans="1:22" ht="12.75" customHeight="1" x14ac:dyDescent="0.4">
      <c r="A36" s="4">
        <v>30</v>
      </c>
      <c r="B36" s="50" t="str">
        <f>VLOOKUP(A36+64,scores!F$1:G$137,2,FALSE)</f>
        <v>MAN Josie Tahana</v>
      </c>
      <c r="C36" s="42">
        <v>3</v>
      </c>
      <c r="F36" s="8"/>
      <c r="G36" s="44"/>
      <c r="H36" s="23"/>
      <c r="I36" s="47"/>
      <c r="J36" s="84" t="str">
        <f>IF(G34&gt;G35,F34,IF(G35&gt;G34,F35,""))</f>
        <v>TGA Suzanne Hart</v>
      </c>
      <c r="K36" s="42">
        <v>3</v>
      </c>
      <c r="L36" s="43"/>
      <c r="O36" s="44"/>
      <c r="S36" s="44"/>
      <c r="T36" s="23"/>
      <c r="V36" s="63"/>
    </row>
    <row r="37" spans="1:22" ht="12.75" customHeight="1" x14ac:dyDescent="0.4">
      <c r="A37" s="4">
        <v>19</v>
      </c>
      <c r="B37" s="81" t="str">
        <f>VLOOKUP(A37+64,scores!F$1:G$137,2,FALSE)</f>
        <v>SWA Mem Rapana</v>
      </c>
      <c r="C37" s="42">
        <v>3</v>
      </c>
      <c r="D37" s="43"/>
      <c r="F37" s="8"/>
      <c r="G37" s="44"/>
      <c r="H37" s="23"/>
      <c r="J37" s="86" t="str">
        <f>IF(G38&gt;G39,F38,IF(G39&gt;G38,F39,""))</f>
        <v>TGA Annie Mair</v>
      </c>
      <c r="K37" s="42">
        <v>2</v>
      </c>
      <c r="L37" s="23"/>
      <c r="O37" s="44"/>
      <c r="S37" s="44"/>
      <c r="T37" s="23"/>
      <c r="V37" s="63"/>
    </row>
    <row r="38" spans="1:22" ht="12.75" customHeight="1" x14ac:dyDescent="0.4">
      <c r="A38" s="4">
        <v>46</v>
      </c>
      <c r="B38" s="87" t="str">
        <f>VLOOKUP(A38+64,scores!F$1:G$137,2,FALSE)</f>
        <v>TOK Cynthia Thompson</v>
      </c>
      <c r="C38" s="42">
        <v>1</v>
      </c>
      <c r="D38" s="18"/>
      <c r="E38" s="43"/>
      <c r="F38" s="51" t="str">
        <f>IF(C37&gt;C38,B37,IF(C38&gt;C37,B38,""))</f>
        <v>SWA Mem Rapana</v>
      </c>
      <c r="G38" s="42">
        <v>0</v>
      </c>
      <c r="H38" s="59"/>
      <c r="J38" s="8"/>
      <c r="K38" s="44"/>
      <c r="L38" s="23"/>
      <c r="O38" s="44"/>
      <c r="S38" s="44"/>
      <c r="T38" s="23"/>
      <c r="V38" s="63"/>
    </row>
    <row r="39" spans="1:22" ht="12.75" customHeight="1" x14ac:dyDescent="0.4">
      <c r="A39" s="4">
        <v>51</v>
      </c>
      <c r="B39" s="48" t="str">
        <f>VLOOKUP(A39+64,scores!F$1:G$137,2,FALSE)</f>
        <v>TOK Sheryl Wills</v>
      </c>
      <c r="C39" s="42">
        <v>2</v>
      </c>
      <c r="D39" s="27"/>
      <c r="F39" s="52" t="str">
        <f>IF(C39&gt;C40,B39,IF(C40&gt;C39,B40,""))</f>
        <v>TGA Annie Mair</v>
      </c>
      <c r="G39" s="42">
        <v>3</v>
      </c>
      <c r="J39" s="8"/>
      <c r="K39" s="44"/>
      <c r="L39" s="23"/>
      <c r="O39" s="44"/>
      <c r="S39" s="44"/>
      <c r="T39" s="23"/>
      <c r="V39" s="63"/>
    </row>
    <row r="40" spans="1:22" ht="12.75" customHeight="1" x14ac:dyDescent="0.4">
      <c r="A40" s="4">
        <v>14</v>
      </c>
      <c r="B40" s="50" t="str">
        <f>VLOOKUP(A40+64,scores!F$1:G$137,2,FALSE)</f>
        <v>TGA Annie Mair</v>
      </c>
      <c r="C40" s="42">
        <v>3</v>
      </c>
      <c r="F40" s="8"/>
      <c r="G40" s="44"/>
      <c r="J40" s="8"/>
      <c r="K40" s="44"/>
      <c r="L40" s="23"/>
      <c r="M40" s="43"/>
      <c r="N40" s="84" t="str">
        <f>IF(K36&gt;K37,J36,IF(K37&gt;K36,J37,""))</f>
        <v>TGA Suzanne Hart</v>
      </c>
      <c r="O40" s="42">
        <v>4</v>
      </c>
      <c r="P40" s="43"/>
      <c r="S40" s="44"/>
      <c r="T40" s="23"/>
      <c r="V40" s="63"/>
    </row>
    <row r="41" spans="1:22" ht="12.75" customHeight="1" x14ac:dyDescent="0.4">
      <c r="A41" s="4">
        <v>11</v>
      </c>
      <c r="B41" s="81" t="str">
        <f>VLOOKUP(A41+64,scores!F$1:G$137,2,FALSE)</f>
        <v>TGA Lil Saunders</v>
      </c>
      <c r="C41" s="42">
        <v>3</v>
      </c>
      <c r="D41" s="43"/>
      <c r="F41" s="8"/>
      <c r="G41" s="44"/>
      <c r="J41" s="8"/>
      <c r="K41" s="44"/>
      <c r="L41" s="23"/>
      <c r="N41" s="86" t="str">
        <f>IF(K44&gt;K45,J44,IF(K45&gt;K44,J45,""))</f>
        <v>OTA Lani Pakieto</v>
      </c>
      <c r="O41" s="42">
        <v>3</v>
      </c>
      <c r="P41" s="23"/>
      <c r="S41" s="44"/>
      <c r="T41" s="23"/>
      <c r="V41" s="63"/>
    </row>
    <row r="42" spans="1:22" ht="12.75" customHeight="1" x14ac:dyDescent="0.4">
      <c r="A42" s="4">
        <v>54</v>
      </c>
      <c r="B42" s="87" t="str">
        <f>VLOOKUP(A42+64,scores!F$1:G$137,2,FALSE)</f>
        <v>PUK Dianne Rangiuia</v>
      </c>
      <c r="C42" s="42">
        <v>2</v>
      </c>
      <c r="D42" s="18"/>
      <c r="E42" s="43"/>
      <c r="F42" s="84" t="str">
        <f>IF(C41&gt;C42,B41,IF(C42&gt;C41,B42,""))</f>
        <v>TGA Lil Saunders</v>
      </c>
      <c r="G42" s="42">
        <v>3</v>
      </c>
      <c r="H42" s="47"/>
      <c r="J42" s="8"/>
      <c r="K42" s="44"/>
      <c r="L42" s="23"/>
      <c r="O42" s="44"/>
      <c r="P42" s="23"/>
      <c r="S42" s="44"/>
      <c r="T42" s="23"/>
      <c r="V42" s="63"/>
    </row>
    <row r="43" spans="1:22" ht="12.75" customHeight="1" x14ac:dyDescent="0.4">
      <c r="A43" s="4">
        <v>43</v>
      </c>
      <c r="B43" s="48" t="str">
        <f>VLOOKUP(A43+64,scores!F$1:G$137,2,FALSE)</f>
        <v>PAT Janice Whiteside</v>
      </c>
      <c r="C43" s="42">
        <v>3</v>
      </c>
      <c r="D43" s="27"/>
      <c r="F43" s="86" t="str">
        <f>IF(C43&gt;C44,B43,IF(C44&gt;C43,B44,""))</f>
        <v>PAT Janice Whiteside</v>
      </c>
      <c r="G43" s="42">
        <v>0</v>
      </c>
      <c r="H43" s="23"/>
      <c r="J43" s="8"/>
      <c r="K43" s="44"/>
      <c r="L43" s="23"/>
      <c r="O43" s="44"/>
      <c r="P43" s="23"/>
      <c r="S43" s="44"/>
      <c r="T43" s="23"/>
      <c r="V43" s="63"/>
    </row>
    <row r="44" spans="1:22" ht="12.75" customHeight="1" x14ac:dyDescent="0.4">
      <c r="A44" s="4">
        <v>22</v>
      </c>
      <c r="B44" s="50" t="str">
        <f>VLOOKUP(A44+64,scores!F$1:G$137,2,FALSE)</f>
        <v>BIR Janie Wallace</v>
      </c>
      <c r="C44" s="42">
        <v>2</v>
      </c>
      <c r="F44" s="8"/>
      <c r="G44" s="44"/>
      <c r="H44" s="23"/>
      <c r="I44" s="47"/>
      <c r="J44" s="51" t="str">
        <f>IF(G42&gt;G43,F42,IF(G43&gt;G42,F43,""))</f>
        <v>TGA Lil Saunders</v>
      </c>
      <c r="K44" s="42">
        <v>1</v>
      </c>
      <c r="L44" s="27"/>
      <c r="O44" s="44"/>
      <c r="P44" s="23"/>
      <c r="S44" s="44"/>
      <c r="T44" s="23"/>
      <c r="V44" s="63"/>
    </row>
    <row r="45" spans="1:22" ht="12.75" customHeight="1" x14ac:dyDescent="0.4">
      <c r="A45" s="4">
        <v>27</v>
      </c>
      <c r="B45" s="81" t="str">
        <f>VLOOKUP(A45+64,scores!F$1:G$137,2,FALSE)</f>
        <v>TGA Bubs Gray</v>
      </c>
      <c r="C45" s="42">
        <v>1</v>
      </c>
      <c r="D45" s="43"/>
      <c r="F45" s="8"/>
      <c r="G45" s="44"/>
      <c r="H45" s="23"/>
      <c r="J45" s="52" t="str">
        <f>IF(G46&gt;G47,F46,IF(G47&gt;G46,F47,""))</f>
        <v>OTA Lani Pakieto</v>
      </c>
      <c r="K45" s="42">
        <v>3</v>
      </c>
      <c r="O45" s="44"/>
      <c r="P45" s="23"/>
      <c r="S45" s="44"/>
      <c r="T45" s="23"/>
      <c r="V45" s="63"/>
    </row>
    <row r="46" spans="1:22" ht="12.75" customHeight="1" x14ac:dyDescent="0.4">
      <c r="A46" s="4">
        <v>38</v>
      </c>
      <c r="B46" s="87" t="str">
        <f>VLOOKUP(A46+64,scores!F$1:G$137,2,FALSE)</f>
        <v>OTA Lani Pakieto</v>
      </c>
      <c r="C46" s="42">
        <v>3</v>
      </c>
      <c r="D46" s="18"/>
      <c r="E46" s="43"/>
      <c r="F46" s="51" t="str">
        <f>IF(C45&gt;C46,B45,IF(C46&gt;C45,B46,""))</f>
        <v>OTA Lani Pakieto</v>
      </c>
      <c r="G46" s="42">
        <v>3</v>
      </c>
      <c r="H46" s="27"/>
      <c r="J46" s="8"/>
      <c r="K46" s="44"/>
      <c r="O46" s="44"/>
      <c r="P46" s="23"/>
      <c r="S46" s="44"/>
      <c r="T46" s="23"/>
      <c r="V46" s="63"/>
    </row>
    <row r="47" spans="1:22" ht="12.75" customHeight="1" x14ac:dyDescent="0.4">
      <c r="A47" s="4">
        <v>59</v>
      </c>
      <c r="B47" s="48" t="str">
        <f>VLOOKUP(A47+64,scores!F$1:G$137,2,FALSE)</f>
        <v>MAN Ada Rawiri</v>
      </c>
      <c r="C47" s="42">
        <v>3</v>
      </c>
      <c r="D47" s="27"/>
      <c r="F47" s="52" t="str">
        <f>IF(C47&gt;C48,B47,IF(C48&gt;C47,B48,""))</f>
        <v>MAN Ada Rawiri</v>
      </c>
      <c r="G47" s="42">
        <v>0</v>
      </c>
      <c r="J47" s="8"/>
      <c r="K47" s="44"/>
      <c r="O47" s="44"/>
      <c r="P47" s="23"/>
      <c r="S47" s="44"/>
      <c r="T47" s="23"/>
      <c r="V47" s="63"/>
    </row>
    <row r="48" spans="1:22" ht="12.75" customHeight="1" x14ac:dyDescent="0.4">
      <c r="A48" s="4">
        <v>6</v>
      </c>
      <c r="B48" s="50" t="str">
        <f>VLOOKUP(A48+64,scores!F$1:G$137,2,FALSE)</f>
        <v>HWC Justine Hickey</v>
      </c>
      <c r="C48" s="42">
        <v>2</v>
      </c>
      <c r="F48" s="8"/>
      <c r="G48" s="44"/>
      <c r="J48" s="8" t="s">
        <v>491</v>
      </c>
      <c r="K48" s="44"/>
      <c r="O48" s="44"/>
      <c r="P48" s="23"/>
      <c r="Q48" s="43"/>
      <c r="R48" s="51" t="str">
        <f>IF(O40&gt;O41,N40,IF(O41&gt;O40,N41,""))</f>
        <v>TGA Suzanne Hart</v>
      </c>
      <c r="S48" s="42">
        <v>4</v>
      </c>
      <c r="T48" s="27"/>
      <c r="V48" s="63"/>
    </row>
    <row r="49" spans="1:22" ht="12.75" customHeight="1" x14ac:dyDescent="0.4">
      <c r="A49" s="4">
        <v>7</v>
      </c>
      <c r="B49" s="81" t="str">
        <f>VLOOKUP(A49+64,scores!F$1:G$137,2,FALSE)</f>
        <v>MAN Diane Akui</v>
      </c>
      <c r="C49" s="42">
        <v>2</v>
      </c>
      <c r="D49" s="43"/>
      <c r="F49" s="8"/>
      <c r="G49" s="44"/>
      <c r="J49" s="8"/>
      <c r="K49" s="44"/>
      <c r="O49" s="44"/>
      <c r="P49" s="23"/>
      <c r="R49" s="52" t="str">
        <f>IF(O56&gt;O57,N56,IF(O57&gt;O56,N57,""))</f>
        <v>HOR Wendy Carlson</v>
      </c>
      <c r="S49" s="42">
        <v>1</v>
      </c>
      <c r="V49" s="63"/>
    </row>
    <row r="50" spans="1:22" ht="12.75" customHeight="1" x14ac:dyDescent="0.4">
      <c r="A50" s="4">
        <v>58</v>
      </c>
      <c r="B50" s="87" t="str">
        <f>VLOOKUP(A50+64,scores!F$1:G$137,2,FALSE)</f>
        <v>PET Adrienne McCarthy</v>
      </c>
      <c r="C50" s="42">
        <v>3</v>
      </c>
      <c r="D50" s="23"/>
      <c r="E50" s="43"/>
      <c r="F50" s="84" t="str">
        <f>IF(C49&gt;C50,B49,IF(C50&gt;C49,B50,""))</f>
        <v>PET Adrienne McCarthy</v>
      </c>
      <c r="G50" s="42">
        <v>1</v>
      </c>
      <c r="H50" s="43"/>
      <c r="J50" s="8"/>
      <c r="K50" s="44"/>
      <c r="O50" s="44"/>
      <c r="P50" s="23"/>
      <c r="S50" s="44"/>
      <c r="V50" s="63"/>
    </row>
    <row r="51" spans="1:22" ht="12.75" customHeight="1" x14ac:dyDescent="0.4">
      <c r="A51" s="4">
        <v>39</v>
      </c>
      <c r="B51" s="48" t="str">
        <f>VLOOKUP(A51+64,scores!F$1:G$137,2,FALSE)</f>
        <v>GERSA Bubbles Clifford</v>
      </c>
      <c r="C51" s="42">
        <v>0</v>
      </c>
      <c r="D51" s="27"/>
      <c r="F51" s="86" t="str">
        <f>IF(C51&gt;C52,B51,IF(C52&gt;C51,B52,""))</f>
        <v>TGA Tracy McNair</v>
      </c>
      <c r="G51" s="42">
        <v>3</v>
      </c>
      <c r="H51" s="23"/>
      <c r="J51" s="8"/>
      <c r="K51" s="44"/>
      <c r="O51" s="44"/>
      <c r="P51" s="23"/>
      <c r="R51" s="114" t="s">
        <v>492</v>
      </c>
      <c r="S51" s="105"/>
      <c r="V51" s="63"/>
    </row>
    <row r="52" spans="1:22" ht="12.75" customHeight="1" x14ac:dyDescent="0.4">
      <c r="A52" s="4">
        <v>26</v>
      </c>
      <c r="B52" s="50" t="str">
        <f>VLOOKUP(A52+64,scores!F$1:G$137,2,FALSE)</f>
        <v>TGA Tracy McNair</v>
      </c>
      <c r="C52" s="42">
        <v>3</v>
      </c>
      <c r="F52" s="8"/>
      <c r="G52" s="44"/>
      <c r="H52" s="23"/>
      <c r="I52" s="47"/>
      <c r="J52" s="84" t="str">
        <f>IF(G50&gt;G51,F50,IF(G51&gt;G50,F51,""))</f>
        <v>TGA Tracy McNair</v>
      </c>
      <c r="K52" s="42">
        <v>3</v>
      </c>
      <c r="L52" s="43"/>
      <c r="O52" s="44"/>
      <c r="P52" s="23"/>
      <c r="S52" s="44"/>
      <c r="V52" s="63"/>
    </row>
    <row r="53" spans="1:22" ht="12.75" customHeight="1" x14ac:dyDescent="0.4">
      <c r="A53" s="4">
        <v>23</v>
      </c>
      <c r="B53" s="81" t="str">
        <f>VLOOKUP(A53+64,scores!F$1:G$137,2,FALSE)</f>
        <v>MNU Lisa Martin</v>
      </c>
      <c r="C53" s="42">
        <v>3</v>
      </c>
      <c r="D53" s="43"/>
      <c r="F53" s="8"/>
      <c r="G53" s="44"/>
      <c r="H53" s="23"/>
      <c r="J53" s="86" t="str">
        <f>IF(G54&gt;G55,F54,IF(G55&gt;G54,F55,""))</f>
        <v>MNU Lisa Martin</v>
      </c>
      <c r="K53" s="42">
        <v>0</v>
      </c>
      <c r="L53" s="23"/>
      <c r="O53" s="44"/>
      <c r="P53" s="23"/>
      <c r="S53" s="44"/>
      <c r="V53" s="63"/>
    </row>
    <row r="54" spans="1:22" ht="12.75" customHeight="1" x14ac:dyDescent="0.4">
      <c r="A54" s="4">
        <v>42</v>
      </c>
      <c r="B54" s="87" t="str">
        <f>VLOOKUP(A54+64,scores!F$1:G$137,2,FALSE)</f>
        <v>HOR Robyn Quinn</v>
      </c>
      <c r="C54" s="42">
        <v>0</v>
      </c>
      <c r="D54" s="18"/>
      <c r="E54" s="43"/>
      <c r="F54" s="51" t="str">
        <f>IF(C53&gt;C54,B53,IF(C54&gt;C53,B54,""))</f>
        <v>MNU Lisa Martin</v>
      </c>
      <c r="G54" s="42">
        <v>3</v>
      </c>
      <c r="H54" s="27"/>
      <c r="J54" s="8"/>
      <c r="K54" s="44"/>
      <c r="L54" s="23"/>
      <c r="O54" s="44"/>
      <c r="P54" s="23"/>
      <c r="S54" s="44"/>
      <c r="V54" s="63"/>
    </row>
    <row r="55" spans="1:22" ht="12.75" customHeight="1" x14ac:dyDescent="0.4">
      <c r="A55" s="4">
        <v>55</v>
      </c>
      <c r="B55" s="48" t="str">
        <f>VLOOKUP(A55+64,scores!F$1:G$137,2,FALSE)</f>
        <v>WHKRSA Alexandra Chase</v>
      </c>
      <c r="C55" s="42">
        <v>1</v>
      </c>
      <c r="D55" s="27"/>
      <c r="F55" s="52" t="str">
        <f>IF(C55&gt;C56,B55,IF(C56&gt;C55,B56,""))</f>
        <v>PAT Ngahuia Tahi</v>
      </c>
      <c r="G55" s="42">
        <v>0</v>
      </c>
      <c r="J55" s="8"/>
      <c r="K55" s="44"/>
      <c r="L55" s="23"/>
      <c r="O55" s="44"/>
      <c r="P55" s="23"/>
      <c r="S55" s="44"/>
      <c r="V55" s="63"/>
    </row>
    <row r="56" spans="1:22" ht="12.75" customHeight="1" x14ac:dyDescent="0.4">
      <c r="A56" s="4">
        <v>10</v>
      </c>
      <c r="B56" s="50" t="str">
        <f>VLOOKUP(A56+64,scores!F$1:G$137,2,FALSE)</f>
        <v>PAT Ngahuia Tahi</v>
      </c>
      <c r="C56" s="42">
        <v>3</v>
      </c>
      <c r="F56" s="8"/>
      <c r="G56" s="44"/>
      <c r="J56" s="8"/>
      <c r="K56" s="44"/>
      <c r="L56" s="23"/>
      <c r="M56" s="43"/>
      <c r="N56" s="51" t="str">
        <f>IF(K52&gt;K53,J52,IF(K53&gt;K52,J53,""))</f>
        <v>TGA Tracy McNair</v>
      </c>
      <c r="O56" s="42">
        <v>3</v>
      </c>
      <c r="P56" s="27"/>
      <c r="S56" s="44"/>
      <c r="V56" s="63"/>
    </row>
    <row r="57" spans="1:22" ht="12.75" customHeight="1" x14ac:dyDescent="0.4">
      <c r="A57" s="4">
        <v>15</v>
      </c>
      <c r="B57" s="81" t="str">
        <f>VLOOKUP(A57+64,scores!F$1:G$137,2,FALSE)</f>
        <v>ONE Norma Black</v>
      </c>
      <c r="C57" s="42">
        <v>3</v>
      </c>
      <c r="D57" s="43"/>
      <c r="F57" s="8"/>
      <c r="G57" s="44"/>
      <c r="J57" s="8"/>
      <c r="K57" s="44"/>
      <c r="L57" s="23"/>
      <c r="N57" s="52" t="str">
        <f>IF(K60&gt;K61,J60,IF(K61&gt;K60,J61,""))</f>
        <v>HOR Wendy Carlson</v>
      </c>
      <c r="O57" s="42">
        <v>4</v>
      </c>
      <c r="S57" s="44"/>
      <c r="V57" s="63"/>
    </row>
    <row r="58" spans="1:22" ht="12.75" customHeight="1" x14ac:dyDescent="0.4">
      <c r="A58" s="4">
        <v>50</v>
      </c>
      <c r="B58" s="87" t="str">
        <f>VLOOKUP(A58+64,scores!F$1:G$137,2,FALSE)</f>
        <v>GERSA Sisi Ngata</v>
      </c>
      <c r="C58" s="42">
        <v>2</v>
      </c>
      <c r="D58" s="18"/>
      <c r="E58" s="43"/>
      <c r="F58" s="84" t="str">
        <f>IF(C57&gt;C58,B57,IF(C58&gt;C57,B58,""))</f>
        <v>ONE Norma Black</v>
      </c>
      <c r="G58" s="42">
        <v>1</v>
      </c>
      <c r="H58" s="43"/>
      <c r="J58" s="8"/>
      <c r="K58" s="44"/>
      <c r="L58" s="23"/>
      <c r="O58" s="44"/>
      <c r="S58" s="44"/>
      <c r="V58" s="63"/>
    </row>
    <row r="59" spans="1:22" ht="12.75" customHeight="1" x14ac:dyDescent="0.4">
      <c r="A59" s="4">
        <v>47</v>
      </c>
      <c r="B59" s="48" t="str">
        <f>VLOOKUP(A59+64,scores!F$1:G$137,2,FALSE)</f>
        <v>PAT Addison Argus</v>
      </c>
      <c r="C59" s="42">
        <v>3</v>
      </c>
      <c r="D59" s="27"/>
      <c r="F59" s="86" t="str">
        <f>IF(C59&gt;C60,B59,IF(C60&gt;C59,B60,""))</f>
        <v>PAT Addison Argus</v>
      </c>
      <c r="G59" s="42">
        <v>3</v>
      </c>
      <c r="H59" s="23"/>
      <c r="J59" s="8"/>
      <c r="K59" s="44"/>
      <c r="L59" s="23"/>
      <c r="N59" s="114" t="s">
        <v>493</v>
      </c>
      <c r="O59" s="105"/>
      <c r="S59" s="44"/>
      <c r="V59" s="63"/>
    </row>
    <row r="60" spans="1:22" ht="12.75" customHeight="1" x14ac:dyDescent="0.4">
      <c r="A60" s="4">
        <v>18</v>
      </c>
      <c r="B60" s="50" t="str">
        <f>VLOOKUP(A60+64,scores!F$1:G$137,2,FALSE)</f>
        <v>OTA Tina Bartlett</v>
      </c>
      <c r="C60" s="42">
        <v>1</v>
      </c>
      <c r="F60" s="8"/>
      <c r="G60" s="44"/>
      <c r="H60" s="23"/>
      <c r="I60" s="47"/>
      <c r="J60" s="51" t="str">
        <f>IF(G58&gt;G59,F58,IF(G59&gt;G58,F59,""))</f>
        <v>PAT Addison Argus</v>
      </c>
      <c r="K60" s="42">
        <v>2</v>
      </c>
      <c r="L60" s="27"/>
      <c r="O60" s="44"/>
      <c r="S60" s="44"/>
      <c r="V60" s="63"/>
    </row>
    <row r="61" spans="1:22" ht="12.75" customHeight="1" x14ac:dyDescent="0.4">
      <c r="A61" s="4">
        <v>31</v>
      </c>
      <c r="B61" s="81" t="str">
        <f>VLOOKUP(A61+64,scores!F$1:G$137,2,FALSE)</f>
        <v>GERSA Darylene Tutauha</v>
      </c>
      <c r="C61" s="42">
        <v>0</v>
      </c>
      <c r="D61" s="43"/>
      <c r="F61" s="8"/>
      <c r="G61" s="44"/>
      <c r="H61" s="23"/>
      <c r="J61" s="52" t="str">
        <f>IF(G62&gt;G63,F62,IF(G63&gt;G62,F63,""))</f>
        <v>HOR Wendy Carlson</v>
      </c>
      <c r="K61" s="42">
        <v>3</v>
      </c>
      <c r="O61" s="44"/>
      <c r="S61" s="44"/>
      <c r="V61" s="63"/>
    </row>
    <row r="62" spans="1:22" ht="12.75" customHeight="1" x14ac:dyDescent="0.4">
      <c r="A62" s="4">
        <v>34</v>
      </c>
      <c r="B62" s="87" t="str">
        <f>VLOOKUP(A62+64,scores!F$1:G$137,2,FALSE)</f>
        <v>HOR Wendy Carlson</v>
      </c>
      <c r="C62" s="42">
        <v>3</v>
      </c>
      <c r="D62" s="18"/>
      <c r="E62" s="43"/>
      <c r="F62" s="51" t="str">
        <f>IF(C61&gt;C62,B61,IF(C62&gt;C61,B62,""))</f>
        <v>HOR Wendy Carlson</v>
      </c>
      <c r="G62" s="42">
        <v>3</v>
      </c>
      <c r="H62" s="27"/>
      <c r="J62" s="8"/>
      <c r="K62" s="44"/>
      <c r="O62" s="44"/>
      <c r="R62" s="123" t="str">
        <f>IF(S32&gt;S33,R32,IF(S33&gt;S32,R33,""))</f>
        <v>TGA Suzanne Hart</v>
      </c>
      <c r="S62" s="102"/>
      <c r="T62" s="102"/>
      <c r="U62" s="103"/>
      <c r="V62" s="63"/>
    </row>
    <row r="63" spans="1:22" ht="12.75" customHeight="1" x14ac:dyDescent="0.4">
      <c r="A63" s="4">
        <v>63</v>
      </c>
      <c r="B63" s="88" t="s">
        <v>502</v>
      </c>
      <c r="C63" s="42">
        <v>0</v>
      </c>
      <c r="D63" s="27"/>
      <c r="F63" s="52" t="str">
        <f>IF(C63&gt;C64,B63,IF(C64&gt;C63,B64,""))</f>
        <v>MAN Brooque Pologa</v>
      </c>
      <c r="G63" s="42">
        <v>0</v>
      </c>
      <c r="J63" s="8"/>
      <c r="K63" s="44"/>
      <c r="O63" s="62" t="s">
        <v>496</v>
      </c>
      <c r="R63" s="107"/>
      <c r="S63" s="108"/>
      <c r="T63" s="108"/>
      <c r="U63" s="109"/>
      <c r="V63" s="63"/>
    </row>
    <row r="64" spans="1:22" ht="12.75" customHeight="1" x14ac:dyDescent="0.4">
      <c r="A64" s="4">
        <v>2</v>
      </c>
      <c r="B64" s="50" t="str">
        <f>VLOOKUP(A64+64,scores!F$1:G$137,2,FALSE)</f>
        <v>MAN Brooque Pologa</v>
      </c>
      <c r="C64" s="42">
        <v>3</v>
      </c>
      <c r="F64" s="8"/>
      <c r="G64" s="44"/>
      <c r="J64" s="8"/>
      <c r="K64" s="44"/>
      <c r="O64" s="63" t="s">
        <v>497</v>
      </c>
      <c r="R64" s="28" t="str">
        <f>IF(S33&gt;S32,R32,IF(S32&gt;S33,R33,""))</f>
        <v>GERSA Janine Clifford</v>
      </c>
      <c r="S64" s="44"/>
      <c r="V64" s="63"/>
    </row>
    <row r="65" spans="1:22" ht="12.75" customHeight="1" x14ac:dyDescent="0.4">
      <c r="A65" s="4"/>
      <c r="B65" s="64"/>
      <c r="C65" s="44"/>
      <c r="F65" s="8"/>
      <c r="G65" s="44"/>
      <c r="J65" s="8"/>
      <c r="K65" s="44"/>
      <c r="O65" s="44"/>
      <c r="S65" s="44"/>
      <c r="V65" s="63"/>
    </row>
    <row r="66" spans="1:22" ht="12.75" customHeight="1" x14ac:dyDescent="0.4">
      <c r="A66" s="4"/>
      <c r="B66" s="64"/>
      <c r="C66" s="44"/>
      <c r="F66" s="8"/>
      <c r="G66" s="44"/>
      <c r="J66" s="8"/>
      <c r="K66" s="44"/>
      <c r="O66" s="44"/>
      <c r="S66" s="44"/>
      <c r="V66" s="63"/>
    </row>
    <row r="67" spans="1:22" ht="12.75" customHeight="1" x14ac:dyDescent="0.4">
      <c r="A67" s="65">
        <v>1</v>
      </c>
      <c r="B67" s="89" t="s">
        <v>409</v>
      </c>
      <c r="C67" s="67">
        <v>3</v>
      </c>
      <c r="D67" s="43"/>
      <c r="E67" s="1"/>
      <c r="F67" s="1"/>
      <c r="G67" s="44"/>
      <c r="H67" s="1"/>
      <c r="I67" s="1"/>
      <c r="J67" s="115" t="str">
        <f>sections!B1</f>
        <v>CNZ Ladies National Singles</v>
      </c>
      <c r="K67" s="105"/>
      <c r="L67" s="105"/>
      <c r="M67" s="105"/>
      <c r="N67" s="105"/>
      <c r="O67" s="105"/>
      <c r="P67" s="1"/>
      <c r="Q67" s="1"/>
      <c r="R67" s="1"/>
      <c r="S67" s="44"/>
      <c r="T67" s="1"/>
      <c r="U67" s="1"/>
      <c r="V67" s="63"/>
    </row>
    <row r="68" spans="1:22" ht="12.75" customHeight="1" x14ac:dyDescent="0.4">
      <c r="A68" s="65">
        <v>32</v>
      </c>
      <c r="B68" s="90" t="s">
        <v>502</v>
      </c>
      <c r="C68" s="67"/>
      <c r="D68" s="1"/>
      <c r="E68" s="43"/>
      <c r="F68" s="91" t="s">
        <v>409</v>
      </c>
      <c r="G68" s="42">
        <v>2</v>
      </c>
      <c r="H68" s="43"/>
      <c r="I68" s="1"/>
      <c r="J68" s="105"/>
      <c r="K68" s="105"/>
      <c r="L68" s="105"/>
      <c r="M68" s="105"/>
      <c r="N68" s="105"/>
      <c r="O68" s="105"/>
      <c r="P68" s="1"/>
      <c r="Q68" s="1"/>
      <c r="R68" s="1"/>
      <c r="S68" s="44"/>
      <c r="T68" s="1"/>
      <c r="U68" s="1"/>
      <c r="V68" s="63"/>
    </row>
    <row r="69" spans="1:22" ht="12.75" customHeight="1" x14ac:dyDescent="0.4">
      <c r="A69" s="65">
        <v>17</v>
      </c>
      <c r="B69" s="64" t="s">
        <v>367</v>
      </c>
      <c r="C69" s="67">
        <v>2</v>
      </c>
      <c r="D69" s="27"/>
      <c r="E69" s="58"/>
      <c r="F69" s="64" t="s">
        <v>397</v>
      </c>
      <c r="G69" s="42">
        <v>3</v>
      </c>
      <c r="H69" s="1"/>
      <c r="I69" s="58"/>
      <c r="J69" s="116" t="str">
        <f>sections!D1</f>
        <v>7.7.25 - 8.7.25</v>
      </c>
      <c r="K69" s="105"/>
      <c r="L69" s="105"/>
      <c r="M69" s="105"/>
      <c r="N69" s="105"/>
      <c r="O69" s="105"/>
      <c r="P69" s="1"/>
      <c r="Q69" s="1"/>
      <c r="R69" s="1"/>
      <c r="S69" s="44"/>
      <c r="T69" s="1"/>
      <c r="U69" s="1"/>
      <c r="V69" s="63"/>
    </row>
    <row r="70" spans="1:22" ht="12.75" customHeight="1" x14ac:dyDescent="0.4">
      <c r="A70" s="65">
        <v>16</v>
      </c>
      <c r="B70" s="64" t="s">
        <v>397</v>
      </c>
      <c r="C70" s="67">
        <v>3</v>
      </c>
      <c r="D70" s="1"/>
      <c r="E70" s="1"/>
      <c r="F70" s="8"/>
      <c r="G70" s="44"/>
      <c r="H70" s="1"/>
      <c r="I70" s="43"/>
      <c r="J70" s="91" t="str">
        <f>IF(G68&gt;G69,F68,IF(G69&gt;G68,F69,""))</f>
        <v>HOR Robyn Quinn</v>
      </c>
      <c r="K70" s="67">
        <v>2</v>
      </c>
      <c r="L70" s="43"/>
      <c r="M70" s="1"/>
      <c r="N70" s="1"/>
      <c r="O70" s="44"/>
      <c r="P70" s="1"/>
      <c r="Q70" s="1"/>
      <c r="R70" s="1"/>
      <c r="S70" s="44"/>
      <c r="T70" s="1"/>
      <c r="U70" s="1"/>
      <c r="V70" s="63"/>
    </row>
    <row r="71" spans="1:22" ht="12.75" customHeight="1" x14ac:dyDescent="0.4">
      <c r="A71" s="65">
        <v>9</v>
      </c>
      <c r="B71" s="89" t="s">
        <v>403</v>
      </c>
      <c r="C71" s="67">
        <v>3</v>
      </c>
      <c r="D71" s="43"/>
      <c r="E71" s="1"/>
      <c r="F71" s="8"/>
      <c r="G71" s="44"/>
      <c r="H71" s="1"/>
      <c r="I71" s="58"/>
      <c r="J71" s="92" t="str">
        <f>IF(G72&gt;G73,F72,IF(G73&gt;G72,F73,""))</f>
        <v>TAR Monica Kendrick</v>
      </c>
      <c r="K71" s="67">
        <v>3</v>
      </c>
      <c r="L71" s="1"/>
      <c r="M71" s="58"/>
      <c r="S71" s="44"/>
      <c r="T71" s="1"/>
      <c r="U71" s="1"/>
      <c r="V71" s="63"/>
    </row>
    <row r="72" spans="1:22" ht="12.75" customHeight="1" x14ac:dyDescent="0.4">
      <c r="A72" s="65">
        <v>24</v>
      </c>
      <c r="B72" s="90" t="s">
        <v>379</v>
      </c>
      <c r="C72" s="67">
        <v>1</v>
      </c>
      <c r="D72" s="1"/>
      <c r="E72" s="43"/>
      <c r="F72" s="89" t="s">
        <v>403</v>
      </c>
      <c r="G72" s="67">
        <v>0</v>
      </c>
      <c r="H72" s="43"/>
      <c r="I72" s="58"/>
      <c r="J72" s="8"/>
      <c r="K72" s="44"/>
      <c r="L72" s="1"/>
      <c r="M72" s="58"/>
      <c r="S72" s="44"/>
      <c r="T72" s="1"/>
      <c r="U72" s="1"/>
      <c r="V72" s="63"/>
    </row>
    <row r="73" spans="1:22" ht="12.75" customHeight="1" x14ac:dyDescent="0.4">
      <c r="A73" s="65">
        <v>25</v>
      </c>
      <c r="B73" s="64" t="s">
        <v>415</v>
      </c>
      <c r="C73" s="67">
        <v>2</v>
      </c>
      <c r="D73" s="27"/>
      <c r="E73" s="58"/>
      <c r="F73" s="64" t="s">
        <v>259</v>
      </c>
      <c r="G73" s="67">
        <v>3</v>
      </c>
      <c r="H73" s="1"/>
      <c r="I73" s="1"/>
      <c r="J73" s="8"/>
      <c r="K73" s="44"/>
      <c r="L73" s="1"/>
      <c r="M73" s="58"/>
      <c r="N73" s="1"/>
      <c r="O73" s="44"/>
      <c r="P73" s="1"/>
      <c r="Q73" s="1"/>
      <c r="R73" s="1"/>
      <c r="S73" s="44"/>
      <c r="T73" s="1"/>
      <c r="U73" s="1"/>
      <c r="V73" s="63"/>
    </row>
    <row r="74" spans="1:22" ht="12.75" customHeight="1" x14ac:dyDescent="0.4">
      <c r="A74" s="65">
        <v>8</v>
      </c>
      <c r="B74" s="64" t="s">
        <v>259</v>
      </c>
      <c r="C74" s="67">
        <v>3</v>
      </c>
      <c r="D74" s="1"/>
      <c r="E74" s="1"/>
      <c r="F74" s="8"/>
      <c r="G74" s="44"/>
      <c r="H74" s="1"/>
      <c r="I74" s="1"/>
      <c r="J74" s="8"/>
      <c r="K74" s="44"/>
      <c r="L74" s="1"/>
      <c r="M74" s="43"/>
      <c r="N74" s="91" t="str">
        <f>IF(K70&gt;K71,J70,IF(K71&gt;K70,J71,""))</f>
        <v>TAR Monica Kendrick</v>
      </c>
      <c r="O74" s="67">
        <v>3</v>
      </c>
      <c r="P74" s="43"/>
      <c r="Q74" s="1"/>
      <c r="R74" s="1"/>
      <c r="S74" s="44"/>
      <c r="T74" s="1"/>
      <c r="U74" s="1"/>
      <c r="V74" s="63"/>
    </row>
    <row r="75" spans="1:22" ht="12.75" customHeight="1" x14ac:dyDescent="0.4">
      <c r="A75" s="65">
        <v>5</v>
      </c>
      <c r="B75" s="89" t="s">
        <v>407</v>
      </c>
      <c r="C75" s="67">
        <v>3</v>
      </c>
      <c r="D75" s="43"/>
      <c r="E75" s="1"/>
      <c r="F75" s="8"/>
      <c r="G75" s="44"/>
      <c r="H75" s="1"/>
      <c r="I75" s="1"/>
      <c r="J75" s="8"/>
      <c r="K75" s="44"/>
      <c r="L75" s="1"/>
      <c r="M75" s="58"/>
      <c r="N75" s="92" t="str">
        <f>IF(K78&gt;K79,J78,IF(K79&gt;K78,J79,""))</f>
        <v>GERSA Sisi Ngata</v>
      </c>
      <c r="O75" s="67">
        <v>1</v>
      </c>
      <c r="P75" s="1"/>
      <c r="Q75" s="58"/>
      <c r="R75" s="1"/>
      <c r="S75" s="44"/>
      <c r="T75" s="1"/>
      <c r="U75" s="1"/>
      <c r="V75" s="63"/>
    </row>
    <row r="76" spans="1:22" ht="12.75" customHeight="1" x14ac:dyDescent="0.4">
      <c r="A76" s="65">
        <v>28</v>
      </c>
      <c r="B76" s="90" t="s">
        <v>411</v>
      </c>
      <c r="C76" s="67">
        <v>0</v>
      </c>
      <c r="D76" s="1"/>
      <c r="E76" s="43"/>
      <c r="F76" s="89" t="s">
        <v>407</v>
      </c>
      <c r="G76" s="42">
        <v>0</v>
      </c>
      <c r="H76" s="43"/>
      <c r="I76" s="1"/>
      <c r="J76" s="8"/>
      <c r="K76" s="44"/>
      <c r="L76" s="1"/>
      <c r="M76" s="58"/>
      <c r="N76" s="1"/>
      <c r="O76" s="44"/>
      <c r="P76" s="1"/>
      <c r="Q76" s="58"/>
      <c r="R76" s="1"/>
      <c r="S76" s="44"/>
      <c r="T76" s="1"/>
      <c r="U76" s="1"/>
      <c r="V76" s="63"/>
    </row>
    <row r="77" spans="1:22" ht="12.75" customHeight="1" x14ac:dyDescent="0.4">
      <c r="A77" s="65">
        <v>21</v>
      </c>
      <c r="B77" s="64" t="s">
        <v>323</v>
      </c>
      <c r="C77" s="67">
        <v>3</v>
      </c>
      <c r="D77" s="27"/>
      <c r="E77" s="58"/>
      <c r="F77" s="64" t="s">
        <v>323</v>
      </c>
      <c r="G77" s="42">
        <v>3</v>
      </c>
      <c r="H77" s="1"/>
      <c r="I77" s="58"/>
      <c r="J77" s="8"/>
      <c r="K77" s="44"/>
      <c r="L77" s="1"/>
      <c r="M77" s="58"/>
      <c r="N77" s="1"/>
      <c r="O77" s="44"/>
      <c r="P77" s="1"/>
      <c r="Q77" s="58"/>
      <c r="R77" s="1"/>
      <c r="S77" s="44"/>
      <c r="T77" s="1"/>
      <c r="U77" s="1"/>
      <c r="V77" s="63"/>
    </row>
    <row r="78" spans="1:22" ht="12.75" customHeight="1" x14ac:dyDescent="0.4">
      <c r="A78" s="65">
        <v>12</v>
      </c>
      <c r="B78" s="64" t="s">
        <v>389</v>
      </c>
      <c r="C78" s="67">
        <v>2</v>
      </c>
      <c r="D78" s="1"/>
      <c r="E78" s="1"/>
      <c r="F78" s="8"/>
      <c r="G78" s="44"/>
      <c r="H78" s="1"/>
      <c r="I78" s="43"/>
      <c r="J78" s="74" t="str">
        <f>IF(G76&gt;G77,F76,IF(G77&gt;G76,F77,""))</f>
        <v>TOK Sheryl Wills</v>
      </c>
      <c r="K78" s="67">
        <v>1</v>
      </c>
      <c r="L78" s="43"/>
      <c r="M78" s="58"/>
      <c r="N78" s="1"/>
      <c r="O78" s="44"/>
      <c r="P78" s="1"/>
      <c r="Q78" s="58"/>
      <c r="R78" s="1"/>
      <c r="S78" s="44"/>
      <c r="T78" s="1"/>
      <c r="U78" s="1"/>
      <c r="V78" s="63"/>
    </row>
    <row r="79" spans="1:22" ht="12.75" customHeight="1" x14ac:dyDescent="0.4">
      <c r="A79" s="65">
        <v>13</v>
      </c>
      <c r="B79" s="89" t="s">
        <v>399</v>
      </c>
      <c r="C79" s="67">
        <v>0</v>
      </c>
      <c r="D79" s="43"/>
      <c r="E79" s="1"/>
      <c r="F79" s="8"/>
      <c r="G79" s="44"/>
      <c r="H79" s="1"/>
      <c r="I79" s="58"/>
      <c r="J79" s="75" t="str">
        <f>IF(G80&gt;G81,F80,IF(G81&gt;G80,F81,""))</f>
        <v>GERSA Sisi Ngata</v>
      </c>
      <c r="K79" s="67">
        <v>3</v>
      </c>
      <c r="L79" s="1"/>
      <c r="M79" s="1"/>
      <c r="N79" s="1"/>
      <c r="O79" s="44"/>
      <c r="P79" s="1"/>
      <c r="Q79" s="58"/>
      <c r="R79" s="1"/>
      <c r="S79" s="44"/>
      <c r="T79" s="1"/>
      <c r="U79" s="1"/>
      <c r="V79" s="63"/>
    </row>
    <row r="80" spans="1:22" ht="12.75" customHeight="1" x14ac:dyDescent="0.4">
      <c r="A80" s="65">
        <v>20</v>
      </c>
      <c r="B80" s="90" t="s">
        <v>301</v>
      </c>
      <c r="C80" s="67">
        <v>3</v>
      </c>
      <c r="D80" s="1"/>
      <c r="E80" s="43"/>
      <c r="F80" s="74" t="s">
        <v>301</v>
      </c>
      <c r="G80" s="67">
        <v>3</v>
      </c>
      <c r="H80" s="43"/>
      <c r="I80" s="58"/>
      <c r="J80" s="8"/>
      <c r="K80" s="44"/>
      <c r="L80" s="1"/>
      <c r="M80" s="1"/>
      <c r="N80" s="115" t="s">
        <v>504</v>
      </c>
      <c r="O80" s="105"/>
      <c r="P80" s="1"/>
      <c r="Q80" s="58"/>
      <c r="R80" s="1"/>
      <c r="S80" s="44"/>
      <c r="T80" s="1"/>
      <c r="U80" s="1"/>
      <c r="V80" s="63"/>
    </row>
    <row r="81" spans="1:22" ht="12.75" customHeight="1" x14ac:dyDescent="0.4">
      <c r="A81" s="65">
        <v>29</v>
      </c>
      <c r="B81" s="64" t="s">
        <v>502</v>
      </c>
      <c r="C81" s="67"/>
      <c r="D81" s="27"/>
      <c r="E81" s="58"/>
      <c r="F81" s="75" t="s">
        <v>331</v>
      </c>
      <c r="G81" s="67">
        <v>1</v>
      </c>
      <c r="H81" s="1"/>
      <c r="I81" s="1"/>
      <c r="J81" s="8"/>
      <c r="K81" s="44"/>
      <c r="L81" s="1"/>
      <c r="M81" s="1"/>
      <c r="N81" s="105"/>
      <c r="O81" s="105"/>
      <c r="P81" s="1"/>
      <c r="Q81" s="58"/>
      <c r="T81" s="1"/>
      <c r="U81" s="1"/>
      <c r="V81" s="63"/>
    </row>
    <row r="82" spans="1:22" ht="12.75" customHeight="1" x14ac:dyDescent="0.4">
      <c r="A82" s="65">
        <v>4</v>
      </c>
      <c r="B82" s="64" t="s">
        <v>331</v>
      </c>
      <c r="C82" s="67">
        <v>3</v>
      </c>
      <c r="D82" s="1"/>
      <c r="E82" s="1"/>
      <c r="F82" s="8"/>
      <c r="G82" s="44"/>
      <c r="H82" s="1"/>
      <c r="I82" s="1"/>
      <c r="J82" s="8"/>
      <c r="K82" s="44"/>
      <c r="L82" s="1"/>
      <c r="M82" s="1"/>
      <c r="N82" s="77" t="str">
        <f>IF(O74&gt;O75,N74,IF(O75&gt;O74,N75,""))</f>
        <v>TAR Monica Kendrick</v>
      </c>
      <c r="O82" s="78">
        <v>1</v>
      </c>
      <c r="P82" s="59"/>
      <c r="Q82" s="1"/>
      <c r="T82" s="1"/>
      <c r="U82" s="1"/>
      <c r="V82" s="63"/>
    </row>
    <row r="83" spans="1:22" ht="12.75" customHeight="1" x14ac:dyDescent="0.4">
      <c r="A83" s="65">
        <v>3</v>
      </c>
      <c r="B83" s="89" t="s">
        <v>307</v>
      </c>
      <c r="C83" s="67">
        <v>3</v>
      </c>
      <c r="D83" s="43"/>
      <c r="E83" s="1"/>
      <c r="F83" s="8"/>
      <c r="G83" s="44"/>
      <c r="H83" s="1"/>
      <c r="I83" s="1"/>
      <c r="J83" s="8"/>
      <c r="K83" s="44"/>
      <c r="L83" s="1"/>
      <c r="M83" s="1"/>
      <c r="N83" s="79" t="str">
        <f>IF(O90&gt;O91,N90,IF(O91&gt;O90,N91,""))</f>
        <v>WHKRSA Maria Ngatai</v>
      </c>
      <c r="O83" s="80">
        <v>3</v>
      </c>
      <c r="P83" s="23"/>
      <c r="Q83" s="1"/>
      <c r="T83" s="1"/>
      <c r="U83" s="1"/>
      <c r="V83" s="63"/>
    </row>
    <row r="84" spans="1:22" ht="12.75" customHeight="1" x14ac:dyDescent="0.4">
      <c r="A84" s="65">
        <v>30</v>
      </c>
      <c r="B84" s="90" t="s">
        <v>502</v>
      </c>
      <c r="C84" s="67"/>
      <c r="D84" s="1"/>
      <c r="E84" s="43"/>
      <c r="F84" s="91" t="s">
        <v>307</v>
      </c>
      <c r="G84" s="67">
        <v>3</v>
      </c>
      <c r="H84" s="43"/>
      <c r="I84" s="1"/>
      <c r="J84" s="8"/>
      <c r="K84" s="44"/>
      <c r="L84" s="1"/>
      <c r="M84" s="1"/>
      <c r="N84" s="44" t="s">
        <v>495</v>
      </c>
      <c r="O84" s="44"/>
      <c r="P84" s="1"/>
      <c r="Q84" s="58"/>
      <c r="T84" s="1"/>
      <c r="U84" s="1"/>
      <c r="V84" s="63"/>
    </row>
    <row r="85" spans="1:22" ht="12.75" customHeight="1" x14ac:dyDescent="0.4">
      <c r="A85" s="65">
        <v>19</v>
      </c>
      <c r="B85" s="64" t="s">
        <v>355</v>
      </c>
      <c r="C85" s="67">
        <v>3</v>
      </c>
      <c r="D85" s="27">
        <v>3</v>
      </c>
      <c r="E85" s="58"/>
      <c r="F85" s="92" t="s">
        <v>355</v>
      </c>
      <c r="G85" s="67">
        <v>1</v>
      </c>
      <c r="H85" s="1"/>
      <c r="I85" s="58"/>
      <c r="J85" s="8"/>
      <c r="K85" s="44"/>
      <c r="L85" s="1"/>
      <c r="M85" s="1"/>
      <c r="N85" s="1"/>
      <c r="O85" s="44"/>
      <c r="P85" s="1"/>
      <c r="Q85" s="58"/>
      <c r="R85" s="1"/>
      <c r="S85" s="44"/>
      <c r="T85" s="1"/>
      <c r="U85" s="1"/>
      <c r="V85" s="63"/>
    </row>
    <row r="86" spans="1:22" ht="12.75" customHeight="1" x14ac:dyDescent="0.4">
      <c r="A86" s="65">
        <v>14</v>
      </c>
      <c r="B86" s="64" t="s">
        <v>337</v>
      </c>
      <c r="C86" s="67">
        <v>1</v>
      </c>
      <c r="D86" s="1"/>
      <c r="E86" s="1"/>
      <c r="F86" s="8"/>
      <c r="G86" s="44"/>
      <c r="H86" s="1"/>
      <c r="I86" s="43"/>
      <c r="J86" s="91" t="str">
        <f>IF(G84&gt;G85,F84,IF(G85&gt;G84,F85,""))</f>
        <v>OTA Tina Bartlett</v>
      </c>
      <c r="K86" s="67">
        <v>0</v>
      </c>
      <c r="L86" s="43"/>
      <c r="M86" s="1"/>
      <c r="N86" s="1"/>
      <c r="O86" s="44"/>
      <c r="P86" s="1"/>
      <c r="Q86" s="58"/>
      <c r="R86" s="1"/>
      <c r="S86" s="44"/>
      <c r="T86" s="1"/>
      <c r="U86" s="1"/>
      <c r="V86" s="63"/>
    </row>
    <row r="87" spans="1:22" ht="12.75" customHeight="1" x14ac:dyDescent="0.4">
      <c r="A87" s="65">
        <v>11</v>
      </c>
      <c r="B87" s="89" t="s">
        <v>347</v>
      </c>
      <c r="C87" s="67">
        <v>3</v>
      </c>
      <c r="D87" s="43"/>
      <c r="E87" s="1"/>
      <c r="F87" s="8"/>
      <c r="G87" s="44"/>
      <c r="H87" s="1"/>
      <c r="I87" s="58"/>
      <c r="J87" s="92" t="str">
        <f>IF(G88&gt;G89,F88,IF(G89&gt;G88,F89,""))</f>
        <v>WHKRSA Maria Ngatai</v>
      </c>
      <c r="K87" s="67">
        <v>3</v>
      </c>
      <c r="L87" s="1"/>
      <c r="M87" s="58"/>
      <c r="N87" s="1"/>
      <c r="O87" s="44"/>
      <c r="P87" s="1"/>
      <c r="Q87" s="58"/>
      <c r="R87" s="1"/>
      <c r="S87" s="44"/>
      <c r="T87" s="1"/>
      <c r="U87" s="1"/>
      <c r="V87" s="63"/>
    </row>
    <row r="88" spans="1:22" ht="12.75" customHeight="1" x14ac:dyDescent="0.4">
      <c r="A88" s="65">
        <v>22</v>
      </c>
      <c r="B88" s="90" t="s">
        <v>381</v>
      </c>
      <c r="C88" s="67">
        <v>0</v>
      </c>
      <c r="D88" s="1"/>
      <c r="E88" s="43"/>
      <c r="F88" s="74" t="s">
        <v>347</v>
      </c>
      <c r="G88" s="67">
        <v>3</v>
      </c>
      <c r="H88" s="43"/>
      <c r="I88" s="58"/>
      <c r="J88" s="8"/>
      <c r="K88" s="44"/>
      <c r="L88" s="1"/>
      <c r="M88" s="58"/>
      <c r="N88" s="1"/>
      <c r="O88" s="44"/>
      <c r="P88" s="1"/>
      <c r="Q88" s="58"/>
      <c r="R88" s="1"/>
      <c r="S88" s="44"/>
      <c r="T88" s="1"/>
      <c r="U88" s="1"/>
      <c r="V88" s="63"/>
    </row>
    <row r="89" spans="1:22" ht="12.75" customHeight="1" x14ac:dyDescent="0.4">
      <c r="A89" s="65">
        <v>27</v>
      </c>
      <c r="B89" s="64" t="s">
        <v>405</v>
      </c>
      <c r="C89" s="67">
        <v>3</v>
      </c>
      <c r="D89" s="27"/>
      <c r="E89" s="58"/>
      <c r="F89" s="64" t="s">
        <v>405</v>
      </c>
      <c r="G89" s="67">
        <v>1</v>
      </c>
      <c r="H89" s="1"/>
      <c r="I89" s="1"/>
      <c r="J89" s="8"/>
      <c r="K89" s="44"/>
      <c r="L89" s="1"/>
      <c r="M89" s="58"/>
      <c r="N89" s="1"/>
      <c r="O89" s="44"/>
      <c r="P89" s="1"/>
      <c r="Q89" s="58"/>
      <c r="R89" s="1"/>
      <c r="S89" s="44"/>
      <c r="T89" s="1"/>
      <c r="U89" s="1"/>
      <c r="V89" s="63"/>
    </row>
    <row r="90" spans="1:22" ht="12.75" customHeight="1" x14ac:dyDescent="0.4">
      <c r="A90" s="65">
        <v>6</v>
      </c>
      <c r="B90" s="64" t="s">
        <v>245</v>
      </c>
      <c r="C90" s="67">
        <v>2</v>
      </c>
      <c r="D90" s="1"/>
      <c r="E90" s="1"/>
      <c r="F90" s="8"/>
      <c r="G90" s="44"/>
      <c r="H90" s="1"/>
      <c r="I90" s="1"/>
      <c r="J90" s="8"/>
      <c r="K90" s="44"/>
      <c r="L90" s="1"/>
      <c r="M90" s="43"/>
      <c r="N90" s="91" t="str">
        <f>IF(K86&gt;K87,J86,IF(K87&gt;K86,J87,""))</f>
        <v>WHKRSA Maria Ngatai</v>
      </c>
      <c r="O90" s="67">
        <v>3</v>
      </c>
      <c r="P90" s="43"/>
      <c r="Q90" s="58"/>
      <c r="R90" s="1"/>
      <c r="S90" s="44"/>
      <c r="T90" s="1"/>
      <c r="U90" s="1"/>
      <c r="V90" s="63"/>
    </row>
    <row r="91" spans="1:22" ht="12.75" customHeight="1" x14ac:dyDescent="0.4">
      <c r="A91" s="65">
        <v>7</v>
      </c>
      <c r="B91" s="89" t="s">
        <v>271</v>
      </c>
      <c r="C91" s="67">
        <v>3</v>
      </c>
      <c r="D91" s="43"/>
      <c r="E91" s="1"/>
      <c r="F91" s="8"/>
      <c r="G91" s="44"/>
      <c r="H91" s="1"/>
      <c r="I91" s="1"/>
      <c r="J91" s="8"/>
      <c r="K91" s="44"/>
      <c r="L91" s="1"/>
      <c r="M91" s="58"/>
      <c r="N91" s="92" t="str">
        <f>IF(K94&gt;K95,J94,IF(K95&gt;K94,J95,""))</f>
        <v>PAT Huia Kereopa</v>
      </c>
      <c r="O91" s="67">
        <v>2</v>
      </c>
      <c r="P91" s="1"/>
      <c r="Q91" s="1"/>
      <c r="R91" s="1"/>
      <c r="S91" s="44"/>
      <c r="T91" s="1"/>
      <c r="U91" s="1"/>
      <c r="V91" s="63"/>
    </row>
    <row r="92" spans="1:22" ht="12.75" customHeight="1" x14ac:dyDescent="0.4">
      <c r="A92" s="65">
        <v>26</v>
      </c>
      <c r="B92" s="90" t="s">
        <v>395</v>
      </c>
      <c r="C92" s="67">
        <v>1</v>
      </c>
      <c r="D92" s="1"/>
      <c r="E92" s="43"/>
      <c r="F92" s="89" t="s">
        <v>271</v>
      </c>
      <c r="G92" s="42">
        <v>2</v>
      </c>
      <c r="H92" s="43"/>
      <c r="I92" s="1"/>
      <c r="J92" s="8"/>
      <c r="K92" s="44"/>
      <c r="L92" s="1"/>
      <c r="M92" s="58"/>
      <c r="N92" s="44" t="s">
        <v>492</v>
      </c>
      <c r="O92" s="44"/>
      <c r="P92" s="1"/>
      <c r="Q92" s="1"/>
      <c r="R92" s="1"/>
      <c r="S92" s="44"/>
      <c r="T92" s="1"/>
      <c r="U92" s="1"/>
      <c r="V92" s="63"/>
    </row>
    <row r="93" spans="1:22" ht="12.75" customHeight="1" x14ac:dyDescent="0.4">
      <c r="A93" s="65">
        <v>23</v>
      </c>
      <c r="B93" s="64" t="s">
        <v>265</v>
      </c>
      <c r="C93" s="67">
        <v>3</v>
      </c>
      <c r="D93" s="27"/>
      <c r="E93" s="58"/>
      <c r="F93" s="64" t="s">
        <v>265</v>
      </c>
      <c r="G93" s="42">
        <v>3</v>
      </c>
      <c r="H93" s="1"/>
      <c r="I93" s="58"/>
      <c r="J93" s="8"/>
      <c r="K93" s="44"/>
      <c r="L93" s="1"/>
      <c r="M93" s="58"/>
      <c r="N93" s="1"/>
      <c r="O93" s="44"/>
      <c r="P93" s="1"/>
      <c r="Q93" s="1"/>
      <c r="R93" s="1"/>
      <c r="S93" s="44"/>
      <c r="T93" s="1"/>
      <c r="U93" s="1"/>
      <c r="V93" s="63"/>
    </row>
    <row r="94" spans="1:22" ht="12.75" customHeight="1" x14ac:dyDescent="0.4">
      <c r="A94" s="65">
        <v>10</v>
      </c>
      <c r="B94" s="64" t="s">
        <v>329</v>
      </c>
      <c r="C94" s="67">
        <v>2</v>
      </c>
      <c r="D94" s="1"/>
      <c r="E94" s="1"/>
      <c r="F94" s="8"/>
      <c r="G94" s="44"/>
      <c r="H94" s="1"/>
      <c r="I94" s="43"/>
      <c r="J94" s="74" t="str">
        <f>IF(G92&gt;G93,F92,IF(G93&gt;G92,F93,""))</f>
        <v>PAT Huia Kereopa</v>
      </c>
      <c r="K94" s="67">
        <v>3</v>
      </c>
      <c r="L94" s="43"/>
      <c r="M94" s="58"/>
      <c r="N94" s="1"/>
      <c r="O94" s="44"/>
      <c r="P94" s="1"/>
      <c r="Q94" s="1"/>
      <c r="R94" s="1"/>
      <c r="S94" s="44"/>
      <c r="T94" s="1"/>
      <c r="U94" s="1"/>
      <c r="V94" s="63"/>
    </row>
    <row r="95" spans="1:22" ht="12.75" customHeight="1" x14ac:dyDescent="0.4">
      <c r="A95" s="65">
        <v>15</v>
      </c>
      <c r="B95" s="89" t="s">
        <v>505</v>
      </c>
      <c r="C95" s="67">
        <v>1</v>
      </c>
      <c r="D95" s="43"/>
      <c r="E95" s="1"/>
      <c r="F95" s="8"/>
      <c r="G95" s="44"/>
      <c r="H95" s="1"/>
      <c r="I95" s="58"/>
      <c r="J95" s="75" t="str">
        <f>IF(G96&gt;G97,F96,IF(G97&gt;G96,F97,""))</f>
        <v>MAN Naia Tahana</v>
      </c>
      <c r="K95" s="67">
        <v>2</v>
      </c>
      <c r="L95" s="1"/>
      <c r="M95" s="1"/>
      <c r="N95" s="1"/>
      <c r="O95" s="44"/>
      <c r="P95" s="1"/>
      <c r="Q95" s="1"/>
      <c r="R95" s="1"/>
      <c r="S95" s="44"/>
      <c r="T95" s="1"/>
      <c r="U95" s="1"/>
      <c r="V95" s="63"/>
    </row>
    <row r="96" spans="1:22" ht="12.75" customHeight="1" x14ac:dyDescent="0.4">
      <c r="A96" s="65">
        <v>18</v>
      </c>
      <c r="B96" s="90" t="s">
        <v>413</v>
      </c>
      <c r="C96" s="67">
        <v>3</v>
      </c>
      <c r="D96" s="1"/>
      <c r="E96" s="43"/>
      <c r="F96" s="90" t="s">
        <v>413</v>
      </c>
      <c r="G96" s="67">
        <v>3</v>
      </c>
      <c r="H96" s="43"/>
      <c r="I96" s="58"/>
      <c r="J96" s="44" t="s">
        <v>493</v>
      </c>
      <c r="K96" s="44"/>
      <c r="L96" s="1"/>
      <c r="M96" s="1"/>
      <c r="N96" s="122" t="str">
        <f>IF(O82&gt;O83,N82,IF(O83&gt;O82,N83,""))</f>
        <v>WHKRSA Maria Ngatai</v>
      </c>
      <c r="O96" s="102"/>
      <c r="P96" s="103"/>
      <c r="Q96" s="1"/>
      <c r="R96" s="1"/>
      <c r="S96" s="44"/>
      <c r="T96" s="1"/>
      <c r="U96" s="1"/>
      <c r="V96" s="63"/>
    </row>
    <row r="97" spans="1:22" ht="12.75" customHeight="1" x14ac:dyDescent="0.4">
      <c r="A97" s="65">
        <v>31</v>
      </c>
      <c r="B97" s="93" t="s">
        <v>502</v>
      </c>
      <c r="C97" s="67"/>
      <c r="D97" s="27"/>
      <c r="E97" s="58"/>
      <c r="F97" s="94" t="s">
        <v>303</v>
      </c>
      <c r="G97" s="67"/>
      <c r="H97" s="1"/>
      <c r="I97" s="1"/>
      <c r="J97" s="118" t="s">
        <v>501</v>
      </c>
      <c r="K97" s="105"/>
      <c r="L97" s="105"/>
      <c r="M97" s="105"/>
      <c r="N97" s="107"/>
      <c r="O97" s="108"/>
      <c r="P97" s="109"/>
      <c r="Q97" s="1"/>
      <c r="R97" s="1"/>
      <c r="S97" s="44"/>
      <c r="T97" s="1"/>
      <c r="U97" s="1"/>
      <c r="V97" s="63"/>
    </row>
    <row r="98" spans="1:22" ht="12.75" customHeight="1" x14ac:dyDescent="0.4">
      <c r="A98" s="65">
        <v>2</v>
      </c>
      <c r="B98" s="94" t="s">
        <v>303</v>
      </c>
      <c r="C98" s="67">
        <v>3</v>
      </c>
      <c r="D98" s="1"/>
      <c r="E98" s="1"/>
      <c r="F98" s="8"/>
      <c r="G98" s="44"/>
      <c r="H98" s="1"/>
      <c r="I98" s="1"/>
      <c r="J98" s="1"/>
      <c r="K98" s="44"/>
      <c r="L98" s="63" t="s">
        <v>497</v>
      </c>
      <c r="M98" s="1"/>
      <c r="N98" s="119" t="str">
        <f>IF(O82&gt;O83,N83,IF(O83&gt;O82,N82,""))</f>
        <v>TAR Monica Kendrick</v>
      </c>
      <c r="O98" s="105"/>
      <c r="P98" s="105"/>
      <c r="Q98" s="1"/>
      <c r="R98" s="1" t="str">
        <f>IF(O82&gt;O83,N82,IF(O83&gt;O82,N83,""))</f>
        <v>WHKRSA Maria Ngatai</v>
      </c>
      <c r="S98" s="44"/>
      <c r="T98" s="1"/>
      <c r="U98" s="1"/>
      <c r="V98" s="63"/>
    </row>
    <row r="99" spans="1:22" ht="12.75" customHeight="1" x14ac:dyDescent="0.4">
      <c r="A99" s="4"/>
      <c r="B99" s="64"/>
      <c r="C99" s="44"/>
      <c r="F99" s="8"/>
      <c r="G99" s="44"/>
      <c r="J99" s="8"/>
      <c r="K99" s="44"/>
      <c r="O99" s="44"/>
      <c r="S99" s="44"/>
      <c r="V99" s="63"/>
    </row>
    <row r="100" spans="1:22" ht="12.75" customHeight="1" x14ac:dyDescent="0.4">
      <c r="A100" s="4"/>
      <c r="B100" s="64"/>
      <c r="C100" s="44"/>
      <c r="F100" s="8"/>
      <c r="G100" s="44"/>
      <c r="J100" s="8"/>
      <c r="K100" s="44"/>
      <c r="O100" s="44"/>
      <c r="S100" s="44"/>
      <c r="V100" s="63"/>
    </row>
    <row r="101" spans="1:22" ht="12.75" customHeight="1" x14ac:dyDescent="0.4">
      <c r="A101" s="4"/>
      <c r="B101" s="64"/>
      <c r="C101" s="44"/>
      <c r="F101" s="8"/>
      <c r="G101" s="44"/>
      <c r="J101" s="8"/>
      <c r="K101" s="44"/>
      <c r="O101" s="44"/>
      <c r="S101" s="44"/>
      <c r="V101" s="63"/>
    </row>
    <row r="102" spans="1:22" ht="12.75" customHeight="1" x14ac:dyDescent="0.4">
      <c r="A102" s="4"/>
      <c r="B102" s="64"/>
      <c r="C102" s="44"/>
      <c r="F102" s="8"/>
      <c r="G102" s="44"/>
      <c r="J102" s="8"/>
      <c r="K102" s="44"/>
      <c r="O102" s="44"/>
      <c r="S102" s="44"/>
      <c r="V102" s="63"/>
    </row>
    <row r="103" spans="1:22" ht="12.75" customHeight="1" x14ac:dyDescent="0.4">
      <c r="A103" s="4"/>
      <c r="B103" s="64"/>
      <c r="C103" s="44"/>
      <c r="F103" s="8"/>
      <c r="G103" s="44"/>
      <c r="J103" s="8"/>
      <c r="K103" s="44"/>
      <c r="O103" s="44"/>
      <c r="S103" s="44"/>
      <c r="V103" s="63"/>
    </row>
    <row r="104" spans="1:22" ht="12.75" customHeight="1" x14ac:dyDescent="0.4">
      <c r="A104" s="4"/>
      <c r="B104" s="64"/>
      <c r="C104" s="44"/>
      <c r="F104" s="8"/>
      <c r="G104" s="44"/>
      <c r="J104" s="8"/>
      <c r="K104" s="44"/>
      <c r="O104" s="44"/>
      <c r="S104" s="44"/>
      <c r="V104" s="63"/>
    </row>
    <row r="105" spans="1:22" ht="12.75" customHeight="1" x14ac:dyDescent="0.4">
      <c r="A105" s="4"/>
      <c r="B105" s="64"/>
      <c r="C105" s="44"/>
      <c r="F105" s="8"/>
      <c r="G105" s="44"/>
      <c r="J105" s="8"/>
      <c r="K105" s="44"/>
      <c r="O105" s="44"/>
      <c r="S105" s="44"/>
      <c r="V105" s="63"/>
    </row>
    <row r="106" spans="1:22" ht="12.75" customHeight="1" x14ac:dyDescent="0.4">
      <c r="A106" s="4"/>
      <c r="B106" s="64"/>
      <c r="C106" s="44"/>
      <c r="F106" s="8"/>
      <c r="G106" s="44"/>
      <c r="J106" s="8"/>
      <c r="K106" s="44"/>
      <c r="O106" s="44"/>
      <c r="S106" s="44"/>
      <c r="V106" s="63"/>
    </row>
    <row r="107" spans="1:22" ht="12.75" customHeight="1" x14ac:dyDescent="0.4">
      <c r="A107" s="4"/>
      <c r="B107" s="64"/>
      <c r="C107" s="44"/>
      <c r="F107" s="8"/>
      <c r="G107" s="44"/>
      <c r="J107" s="8"/>
      <c r="K107" s="44"/>
      <c r="O107" s="44"/>
      <c r="S107" s="44"/>
      <c r="V107" s="63"/>
    </row>
    <row r="108" spans="1:22" ht="12.75" customHeight="1" x14ac:dyDescent="0.4">
      <c r="A108" s="4"/>
      <c r="B108" s="64"/>
      <c r="C108" s="44"/>
      <c r="F108" s="8"/>
      <c r="G108" s="44"/>
      <c r="J108" s="8"/>
      <c r="K108" s="44"/>
      <c r="O108" s="44"/>
      <c r="S108" s="44"/>
      <c r="V108" s="63"/>
    </row>
    <row r="109" spans="1:22" ht="12.75" customHeight="1" x14ac:dyDescent="0.4">
      <c r="A109" s="4"/>
      <c r="B109" s="64"/>
      <c r="C109" s="44"/>
      <c r="F109" s="8"/>
      <c r="G109" s="44"/>
      <c r="J109" s="8"/>
      <c r="K109" s="44"/>
      <c r="O109" s="44"/>
      <c r="S109" s="44"/>
      <c r="V109" s="63"/>
    </row>
    <row r="110" spans="1:22" ht="12.75" customHeight="1" x14ac:dyDescent="0.4">
      <c r="A110" s="4"/>
      <c r="B110" s="64"/>
      <c r="C110" s="44"/>
      <c r="F110" s="8"/>
      <c r="G110" s="44"/>
      <c r="J110" s="8"/>
      <c r="K110" s="44"/>
      <c r="O110" s="44"/>
      <c r="S110" s="44"/>
      <c r="V110" s="63"/>
    </row>
    <row r="111" spans="1:22" ht="12.75" customHeight="1" x14ac:dyDescent="0.4">
      <c r="A111" s="4"/>
      <c r="B111" s="64"/>
      <c r="C111" s="44"/>
      <c r="F111" s="8"/>
      <c r="G111" s="44"/>
      <c r="J111" s="8"/>
      <c r="K111" s="44"/>
      <c r="O111" s="44"/>
      <c r="S111" s="44"/>
      <c r="V111" s="63"/>
    </row>
    <row r="112" spans="1:22" ht="12.75" customHeight="1" x14ac:dyDescent="0.4">
      <c r="A112" s="4"/>
      <c r="B112" s="64"/>
      <c r="C112" s="44"/>
      <c r="F112" s="8"/>
      <c r="G112" s="44"/>
      <c r="J112" s="8"/>
      <c r="K112" s="44"/>
      <c r="O112" s="44"/>
      <c r="S112" s="44"/>
      <c r="V112" s="63"/>
    </row>
    <row r="113" spans="1:22" ht="12.75" customHeight="1" x14ac:dyDescent="0.4">
      <c r="A113" s="4"/>
      <c r="B113" s="64"/>
      <c r="C113" s="44"/>
      <c r="F113" s="8"/>
      <c r="G113" s="44"/>
      <c r="J113" s="8"/>
      <c r="K113" s="44"/>
      <c r="O113" s="44"/>
      <c r="S113" s="44"/>
      <c r="V113" s="63"/>
    </row>
    <row r="114" spans="1:22" ht="12.75" customHeight="1" x14ac:dyDescent="0.4">
      <c r="A114" s="4"/>
      <c r="B114" s="64"/>
      <c r="C114" s="44"/>
      <c r="F114" s="8"/>
      <c r="G114" s="44"/>
      <c r="J114" s="8"/>
      <c r="K114" s="44"/>
      <c r="O114" s="44"/>
      <c r="S114" s="44"/>
      <c r="V114" s="63"/>
    </row>
    <row r="115" spans="1:22" ht="12.75" customHeight="1" x14ac:dyDescent="0.4">
      <c r="A115" s="4"/>
      <c r="B115" s="64"/>
      <c r="C115" s="44"/>
      <c r="F115" s="8"/>
      <c r="G115" s="44"/>
      <c r="J115" s="8"/>
      <c r="K115" s="44"/>
      <c r="O115" s="44"/>
      <c r="S115" s="44"/>
      <c r="V115" s="63"/>
    </row>
    <row r="116" spans="1:22" ht="12.75" customHeight="1" x14ac:dyDescent="0.4">
      <c r="A116" s="4"/>
      <c r="B116" s="64"/>
      <c r="C116" s="44"/>
      <c r="F116" s="8"/>
      <c r="G116" s="44"/>
      <c r="J116" s="8"/>
      <c r="K116" s="44"/>
      <c r="O116" s="44"/>
      <c r="S116" s="44"/>
      <c r="V116" s="63"/>
    </row>
    <row r="117" spans="1:22" ht="12.75" customHeight="1" x14ac:dyDescent="0.4">
      <c r="A117" s="4"/>
      <c r="B117" s="64"/>
      <c r="C117" s="44"/>
      <c r="F117" s="8"/>
      <c r="G117" s="44"/>
      <c r="J117" s="8"/>
      <c r="K117" s="44"/>
      <c r="O117" s="44"/>
      <c r="S117" s="44"/>
      <c r="V117" s="63"/>
    </row>
    <row r="118" spans="1:22" ht="12.75" customHeight="1" x14ac:dyDescent="0.4">
      <c r="A118" s="4"/>
      <c r="B118" s="64"/>
      <c r="C118" s="44"/>
      <c r="F118" s="8"/>
      <c r="G118" s="44"/>
      <c r="J118" s="8"/>
      <c r="K118" s="44"/>
      <c r="O118" s="44"/>
      <c r="S118" s="44"/>
      <c r="V118" s="63"/>
    </row>
    <row r="119" spans="1:22" ht="12.75" customHeight="1" x14ac:dyDescent="0.4">
      <c r="A119" s="4"/>
      <c r="B119" s="64"/>
      <c r="C119" s="44"/>
      <c r="F119" s="8"/>
      <c r="G119" s="44"/>
      <c r="J119" s="8"/>
      <c r="K119" s="44"/>
      <c r="O119" s="44"/>
      <c r="S119" s="44"/>
      <c r="V119" s="63"/>
    </row>
    <row r="120" spans="1:22" ht="12.75" customHeight="1" x14ac:dyDescent="0.4">
      <c r="A120" s="4"/>
      <c r="B120" s="64"/>
      <c r="C120" s="44"/>
      <c r="F120" s="8"/>
      <c r="G120" s="44"/>
      <c r="J120" s="8"/>
      <c r="K120" s="44"/>
      <c r="O120" s="44"/>
      <c r="S120" s="44"/>
      <c r="V120" s="63"/>
    </row>
    <row r="121" spans="1:22" ht="12.75" customHeight="1" x14ac:dyDescent="0.4">
      <c r="A121" s="4"/>
      <c r="B121" s="64"/>
      <c r="C121" s="44"/>
      <c r="F121" s="8"/>
      <c r="G121" s="44"/>
      <c r="J121" s="8"/>
      <c r="K121" s="44"/>
      <c r="O121" s="44"/>
      <c r="S121" s="44"/>
      <c r="V121" s="63"/>
    </row>
    <row r="122" spans="1:22" ht="12.75" customHeight="1" x14ac:dyDescent="0.4">
      <c r="A122" s="4"/>
      <c r="B122" s="64"/>
      <c r="C122" s="44"/>
      <c r="F122" s="8"/>
      <c r="G122" s="44"/>
      <c r="J122" s="8"/>
      <c r="K122" s="44"/>
      <c r="O122" s="44"/>
      <c r="S122" s="44"/>
      <c r="V122" s="63"/>
    </row>
    <row r="123" spans="1:22" ht="12.75" customHeight="1" x14ac:dyDescent="0.4">
      <c r="A123" s="4"/>
      <c r="B123" s="64"/>
      <c r="C123" s="44"/>
      <c r="F123" s="8"/>
      <c r="G123" s="44"/>
      <c r="J123" s="8"/>
      <c r="K123" s="44"/>
      <c r="O123" s="44"/>
      <c r="S123" s="44"/>
      <c r="V123" s="63"/>
    </row>
    <row r="124" spans="1:22" ht="12.75" customHeight="1" x14ac:dyDescent="0.4">
      <c r="A124" s="4"/>
      <c r="B124" s="64"/>
      <c r="C124" s="44"/>
      <c r="F124" s="8"/>
      <c r="G124" s="44"/>
      <c r="J124" s="8"/>
      <c r="K124" s="44"/>
      <c r="O124" s="44"/>
      <c r="S124" s="44"/>
      <c r="V124" s="63"/>
    </row>
    <row r="125" spans="1:22" ht="12.75" customHeight="1" x14ac:dyDescent="0.4">
      <c r="A125" s="4"/>
      <c r="B125" s="64"/>
      <c r="C125" s="44"/>
      <c r="F125" s="8"/>
      <c r="G125" s="44"/>
      <c r="J125" s="8"/>
      <c r="K125" s="44"/>
      <c r="O125" s="44"/>
      <c r="S125" s="44"/>
      <c r="V125" s="63"/>
    </row>
    <row r="126" spans="1:22" ht="12.75" customHeight="1" x14ac:dyDescent="0.4">
      <c r="A126" s="4"/>
      <c r="B126" s="64"/>
      <c r="C126" s="44"/>
      <c r="F126" s="8"/>
      <c r="G126" s="44"/>
      <c r="J126" s="8"/>
      <c r="K126" s="44"/>
      <c r="O126" s="44"/>
      <c r="S126" s="44"/>
      <c r="V126" s="63"/>
    </row>
    <row r="127" spans="1:22" ht="12.75" customHeight="1" x14ac:dyDescent="0.4">
      <c r="A127" s="4"/>
      <c r="B127" s="64"/>
      <c r="C127" s="44"/>
      <c r="F127" s="8"/>
      <c r="G127" s="44"/>
      <c r="J127" s="8"/>
      <c r="K127" s="44"/>
      <c r="O127" s="44"/>
      <c r="S127" s="44"/>
      <c r="V127" s="63"/>
    </row>
    <row r="128" spans="1:22" ht="12.75" customHeight="1" x14ac:dyDescent="0.4">
      <c r="A128" s="4"/>
      <c r="B128" s="64"/>
      <c r="C128" s="44"/>
      <c r="F128" s="8"/>
      <c r="G128" s="44"/>
      <c r="J128" s="8"/>
      <c r="K128" s="44"/>
      <c r="O128" s="44"/>
      <c r="S128" s="44"/>
      <c r="V128" s="63"/>
    </row>
    <row r="129" spans="1:22" ht="12.75" customHeight="1" x14ac:dyDescent="0.4">
      <c r="A129" s="4"/>
      <c r="B129" s="64"/>
      <c r="C129" s="44"/>
      <c r="F129" s="8"/>
      <c r="G129" s="44"/>
      <c r="J129" s="8"/>
      <c r="K129" s="44"/>
      <c r="O129" s="44"/>
      <c r="S129" s="44"/>
      <c r="V129" s="63"/>
    </row>
    <row r="130" spans="1:22" ht="12.75" customHeight="1" x14ac:dyDescent="0.4">
      <c r="A130" s="4"/>
      <c r="B130" s="64"/>
      <c r="C130" s="44"/>
      <c r="F130" s="8"/>
      <c r="G130" s="44"/>
      <c r="J130" s="8"/>
      <c r="K130" s="44"/>
      <c r="O130" s="44"/>
      <c r="S130" s="44"/>
      <c r="V130" s="63"/>
    </row>
    <row r="131" spans="1:22" ht="12.75" customHeight="1" x14ac:dyDescent="0.4">
      <c r="A131" s="4"/>
      <c r="B131" s="64"/>
      <c r="C131" s="44"/>
      <c r="F131" s="8"/>
      <c r="G131" s="44"/>
      <c r="J131" s="8"/>
      <c r="K131" s="44"/>
      <c r="O131" s="44"/>
      <c r="S131" s="44"/>
      <c r="V131" s="63"/>
    </row>
    <row r="132" spans="1:22" ht="12.75" customHeight="1" x14ac:dyDescent="0.4">
      <c r="A132" s="4"/>
      <c r="B132" s="64"/>
      <c r="C132" s="44"/>
      <c r="F132" s="8"/>
      <c r="G132" s="44"/>
      <c r="J132" s="8"/>
      <c r="K132" s="44"/>
      <c r="O132" s="44"/>
      <c r="S132" s="44"/>
      <c r="V132" s="63"/>
    </row>
    <row r="133" spans="1:22" ht="12.75" customHeight="1" x14ac:dyDescent="0.4">
      <c r="A133" s="4"/>
      <c r="B133" s="64"/>
      <c r="C133" s="44"/>
      <c r="F133" s="8"/>
      <c r="G133" s="44"/>
      <c r="J133" s="8"/>
      <c r="K133" s="44"/>
      <c r="O133" s="44"/>
      <c r="S133" s="44"/>
      <c r="V133" s="63"/>
    </row>
    <row r="134" spans="1:22" ht="12.75" customHeight="1" x14ac:dyDescent="0.4">
      <c r="A134" s="4"/>
      <c r="B134" s="64"/>
      <c r="C134" s="44"/>
      <c r="F134" s="8"/>
      <c r="G134" s="44"/>
      <c r="J134" s="8"/>
      <c r="K134" s="44"/>
      <c r="O134" s="44"/>
      <c r="S134" s="44"/>
      <c r="V134" s="63"/>
    </row>
    <row r="135" spans="1:22" ht="12.75" customHeight="1" x14ac:dyDescent="0.4">
      <c r="A135" s="4"/>
      <c r="B135" s="64"/>
      <c r="C135" s="44"/>
      <c r="F135" s="8"/>
      <c r="G135" s="44"/>
      <c r="J135" s="8"/>
      <c r="K135" s="44"/>
      <c r="O135" s="44"/>
      <c r="S135" s="44"/>
      <c r="V135" s="63"/>
    </row>
    <row r="136" spans="1:22" ht="12.75" customHeight="1" x14ac:dyDescent="0.4">
      <c r="A136" s="4"/>
      <c r="B136" s="64"/>
      <c r="C136" s="44"/>
      <c r="F136" s="8"/>
      <c r="G136" s="44"/>
      <c r="J136" s="8"/>
      <c r="K136" s="44"/>
      <c r="O136" s="44"/>
      <c r="S136" s="44"/>
      <c r="V136" s="63"/>
    </row>
    <row r="137" spans="1:22" ht="12.75" customHeight="1" x14ac:dyDescent="0.4">
      <c r="A137" s="4"/>
      <c r="B137" s="64"/>
      <c r="C137" s="44"/>
      <c r="F137" s="8"/>
      <c r="G137" s="44"/>
      <c r="J137" s="8"/>
      <c r="K137" s="44"/>
      <c r="O137" s="44"/>
      <c r="S137" s="44"/>
      <c r="V137" s="63"/>
    </row>
    <row r="138" spans="1:22" ht="12.75" customHeight="1" x14ac:dyDescent="0.4">
      <c r="A138" s="4"/>
      <c r="B138" s="64"/>
      <c r="C138" s="44"/>
      <c r="F138" s="8"/>
      <c r="G138" s="44"/>
      <c r="J138" s="8"/>
      <c r="K138" s="44"/>
      <c r="O138" s="44"/>
      <c r="S138" s="44"/>
      <c r="V138" s="63"/>
    </row>
    <row r="139" spans="1:22" ht="12.75" customHeight="1" x14ac:dyDescent="0.4">
      <c r="A139" s="4"/>
      <c r="B139" s="64"/>
      <c r="C139" s="44"/>
      <c r="F139" s="8"/>
      <c r="G139" s="44"/>
      <c r="J139" s="8"/>
      <c r="K139" s="44"/>
      <c r="O139" s="44"/>
      <c r="S139" s="44"/>
      <c r="V139" s="63"/>
    </row>
    <row r="140" spans="1:22" ht="12.75" customHeight="1" x14ac:dyDescent="0.4">
      <c r="A140" s="4"/>
      <c r="B140" s="64"/>
      <c r="C140" s="44"/>
      <c r="F140" s="8"/>
      <c r="G140" s="44"/>
      <c r="J140" s="8"/>
      <c r="K140" s="44"/>
      <c r="O140" s="44"/>
      <c r="S140" s="44"/>
      <c r="V140" s="63"/>
    </row>
    <row r="141" spans="1:22" ht="12.75" customHeight="1" x14ac:dyDescent="0.4">
      <c r="A141" s="4"/>
      <c r="B141" s="64"/>
      <c r="C141" s="44"/>
      <c r="F141" s="8"/>
      <c r="G141" s="44"/>
      <c r="J141" s="8"/>
      <c r="K141" s="44"/>
      <c r="O141" s="44"/>
      <c r="S141" s="44"/>
      <c r="V141" s="63"/>
    </row>
    <row r="142" spans="1:22" ht="12.75" customHeight="1" x14ac:dyDescent="0.4">
      <c r="A142" s="4"/>
      <c r="B142" s="64"/>
      <c r="C142" s="44"/>
      <c r="F142" s="8"/>
      <c r="G142" s="44"/>
      <c r="J142" s="8"/>
      <c r="K142" s="44"/>
      <c r="O142" s="44"/>
      <c r="S142" s="44"/>
      <c r="V142" s="63"/>
    </row>
    <row r="143" spans="1:22" ht="12.75" customHeight="1" x14ac:dyDescent="0.4">
      <c r="A143" s="4"/>
      <c r="B143" s="64"/>
      <c r="C143" s="44"/>
      <c r="F143" s="8"/>
      <c r="G143" s="44"/>
      <c r="J143" s="8"/>
      <c r="K143" s="44"/>
      <c r="O143" s="44"/>
      <c r="S143" s="44"/>
      <c r="V143" s="63"/>
    </row>
    <row r="144" spans="1:22" ht="12.75" customHeight="1" x14ac:dyDescent="0.4">
      <c r="A144" s="4"/>
      <c r="B144" s="64"/>
      <c r="C144" s="44"/>
      <c r="F144" s="8"/>
      <c r="G144" s="44"/>
      <c r="J144" s="8"/>
      <c r="K144" s="44"/>
      <c r="O144" s="44"/>
      <c r="S144" s="44"/>
      <c r="V144" s="63"/>
    </row>
    <row r="145" spans="1:22" ht="12.75" customHeight="1" x14ac:dyDescent="0.4">
      <c r="A145" s="4"/>
      <c r="B145" s="64"/>
      <c r="C145" s="44"/>
      <c r="F145" s="8"/>
      <c r="G145" s="44"/>
      <c r="J145" s="8"/>
      <c r="K145" s="44"/>
      <c r="O145" s="44"/>
      <c r="S145" s="44"/>
      <c r="V145" s="63"/>
    </row>
    <row r="146" spans="1:22" ht="12.75" customHeight="1" x14ac:dyDescent="0.4">
      <c r="A146" s="4"/>
      <c r="B146" s="64"/>
      <c r="C146" s="44"/>
      <c r="F146" s="8"/>
      <c r="G146" s="44"/>
      <c r="J146" s="8"/>
      <c r="K146" s="44"/>
      <c r="O146" s="44"/>
      <c r="S146" s="44"/>
      <c r="V146" s="63"/>
    </row>
    <row r="147" spans="1:22" ht="12.75" customHeight="1" x14ac:dyDescent="0.4">
      <c r="A147" s="4"/>
      <c r="B147" s="64"/>
      <c r="C147" s="44"/>
      <c r="F147" s="8"/>
      <c r="G147" s="44"/>
      <c r="J147" s="8"/>
      <c r="K147" s="44"/>
      <c r="O147" s="44"/>
      <c r="S147" s="44"/>
      <c r="V147" s="63"/>
    </row>
    <row r="148" spans="1:22" ht="12.75" customHeight="1" x14ac:dyDescent="0.4">
      <c r="A148" s="4"/>
      <c r="B148" s="64"/>
      <c r="C148" s="44"/>
      <c r="F148" s="8"/>
      <c r="G148" s="44"/>
      <c r="J148" s="8"/>
      <c r="K148" s="44"/>
      <c r="O148" s="44"/>
      <c r="S148" s="44"/>
      <c r="V148" s="63"/>
    </row>
    <row r="149" spans="1:22" ht="12.75" customHeight="1" x14ac:dyDescent="0.4">
      <c r="A149" s="4"/>
      <c r="B149" s="64"/>
      <c r="C149" s="44"/>
      <c r="F149" s="8"/>
      <c r="G149" s="44"/>
      <c r="J149" s="8"/>
      <c r="K149" s="44"/>
      <c r="O149" s="44"/>
      <c r="S149" s="44"/>
      <c r="V149" s="63"/>
    </row>
    <row r="150" spans="1:22" ht="12.75" customHeight="1" x14ac:dyDescent="0.4">
      <c r="A150" s="4"/>
      <c r="B150" s="64"/>
      <c r="C150" s="44"/>
      <c r="F150" s="8"/>
      <c r="G150" s="44"/>
      <c r="J150" s="8"/>
      <c r="K150" s="44"/>
      <c r="O150" s="44"/>
      <c r="S150" s="44"/>
      <c r="V150" s="63"/>
    </row>
    <row r="151" spans="1:22" ht="12.75" customHeight="1" x14ac:dyDescent="0.4">
      <c r="A151" s="4"/>
      <c r="B151" s="64"/>
      <c r="C151" s="44"/>
      <c r="F151" s="8"/>
      <c r="G151" s="44"/>
      <c r="J151" s="8"/>
      <c r="K151" s="44"/>
      <c r="O151" s="44"/>
      <c r="S151" s="44"/>
      <c r="V151" s="63"/>
    </row>
    <row r="152" spans="1:22" ht="12.75" customHeight="1" x14ac:dyDescent="0.4">
      <c r="A152" s="4"/>
      <c r="B152" s="64"/>
      <c r="C152" s="44"/>
      <c r="F152" s="8"/>
      <c r="G152" s="44"/>
      <c r="J152" s="8"/>
      <c r="K152" s="44"/>
      <c r="O152" s="44"/>
      <c r="S152" s="44"/>
      <c r="V152" s="63"/>
    </row>
    <row r="153" spans="1:22" ht="12.75" customHeight="1" x14ac:dyDescent="0.4">
      <c r="A153" s="4"/>
      <c r="B153" s="64"/>
      <c r="C153" s="44"/>
      <c r="F153" s="8"/>
      <c r="G153" s="44"/>
      <c r="J153" s="8"/>
      <c r="K153" s="44"/>
      <c r="O153" s="44"/>
      <c r="S153" s="44"/>
      <c r="V153" s="63"/>
    </row>
    <row r="154" spans="1:22" ht="12.75" customHeight="1" x14ac:dyDescent="0.4">
      <c r="A154" s="4"/>
      <c r="B154" s="64"/>
      <c r="C154" s="44"/>
      <c r="F154" s="8"/>
      <c r="G154" s="44"/>
      <c r="J154" s="8"/>
      <c r="K154" s="44"/>
      <c r="O154" s="44"/>
      <c r="S154" s="44"/>
      <c r="V154" s="63"/>
    </row>
    <row r="155" spans="1:22" ht="12.75" customHeight="1" x14ac:dyDescent="0.4">
      <c r="A155" s="4"/>
      <c r="B155" s="64"/>
      <c r="C155" s="44"/>
      <c r="F155" s="8"/>
      <c r="G155" s="44"/>
      <c r="J155" s="8"/>
      <c r="K155" s="44"/>
      <c r="O155" s="44"/>
      <c r="S155" s="44"/>
      <c r="V155" s="63"/>
    </row>
    <row r="156" spans="1:22" ht="12.75" customHeight="1" x14ac:dyDescent="0.4">
      <c r="A156" s="4"/>
      <c r="B156" s="64"/>
      <c r="C156" s="44"/>
      <c r="F156" s="8"/>
      <c r="G156" s="44"/>
      <c r="J156" s="8"/>
      <c r="K156" s="44"/>
      <c r="O156" s="44"/>
      <c r="S156" s="44"/>
      <c r="V156" s="63"/>
    </row>
    <row r="157" spans="1:22" ht="12.75" customHeight="1" x14ac:dyDescent="0.4">
      <c r="A157" s="4"/>
      <c r="B157" s="64"/>
      <c r="C157" s="44"/>
      <c r="F157" s="8"/>
      <c r="G157" s="44"/>
      <c r="J157" s="8"/>
      <c r="K157" s="44"/>
      <c r="O157" s="44"/>
      <c r="S157" s="44"/>
      <c r="V157" s="63"/>
    </row>
    <row r="158" spans="1:22" ht="12.75" customHeight="1" x14ac:dyDescent="0.4">
      <c r="A158" s="4"/>
      <c r="B158" s="64"/>
      <c r="C158" s="44"/>
      <c r="F158" s="8"/>
      <c r="G158" s="44"/>
      <c r="J158" s="8"/>
      <c r="K158" s="44"/>
      <c r="O158" s="44"/>
      <c r="S158" s="44"/>
      <c r="V158" s="63"/>
    </row>
    <row r="159" spans="1:22" ht="12.75" customHeight="1" x14ac:dyDescent="0.4">
      <c r="A159" s="4"/>
      <c r="B159" s="64"/>
      <c r="C159" s="44"/>
      <c r="F159" s="8"/>
      <c r="G159" s="44"/>
      <c r="J159" s="8"/>
      <c r="K159" s="44"/>
      <c r="O159" s="44"/>
      <c r="S159" s="44"/>
      <c r="V159" s="63"/>
    </row>
    <row r="160" spans="1:22" ht="12.75" customHeight="1" x14ac:dyDescent="0.4">
      <c r="A160" s="4"/>
      <c r="B160" s="64"/>
      <c r="C160" s="44"/>
      <c r="F160" s="8"/>
      <c r="G160" s="44"/>
      <c r="J160" s="8"/>
      <c r="K160" s="44"/>
      <c r="O160" s="44"/>
      <c r="S160" s="44"/>
      <c r="V160" s="63"/>
    </row>
    <row r="161" spans="1:22" ht="12.75" customHeight="1" x14ac:dyDescent="0.4">
      <c r="A161" s="4"/>
      <c r="B161" s="64"/>
      <c r="C161" s="44"/>
      <c r="F161" s="8"/>
      <c r="G161" s="44"/>
      <c r="J161" s="8"/>
      <c r="K161" s="44"/>
      <c r="O161" s="44"/>
      <c r="S161" s="44"/>
      <c r="V161" s="63"/>
    </row>
    <row r="162" spans="1:22" ht="12.75" customHeight="1" x14ac:dyDescent="0.4">
      <c r="A162" s="4"/>
      <c r="B162" s="64"/>
      <c r="C162" s="44"/>
      <c r="F162" s="8"/>
      <c r="G162" s="44"/>
      <c r="J162" s="8"/>
      <c r="K162" s="44"/>
      <c r="O162" s="44"/>
      <c r="S162" s="44"/>
      <c r="V162" s="63"/>
    </row>
    <row r="163" spans="1:22" ht="12.75" customHeight="1" x14ac:dyDescent="0.4">
      <c r="A163" s="4"/>
      <c r="B163" s="64"/>
      <c r="C163" s="44"/>
      <c r="F163" s="8"/>
      <c r="G163" s="44"/>
      <c r="J163" s="8"/>
      <c r="K163" s="44"/>
      <c r="O163" s="44"/>
      <c r="S163" s="44"/>
      <c r="V163" s="63"/>
    </row>
    <row r="164" spans="1:22" ht="12.75" customHeight="1" x14ac:dyDescent="0.4">
      <c r="A164" s="4"/>
      <c r="B164" s="64"/>
      <c r="C164" s="44"/>
      <c r="F164" s="8"/>
      <c r="G164" s="44"/>
      <c r="J164" s="8"/>
      <c r="K164" s="44"/>
      <c r="O164" s="44"/>
      <c r="S164" s="44"/>
      <c r="V164" s="63"/>
    </row>
    <row r="165" spans="1:22" ht="12.75" customHeight="1" x14ac:dyDescent="0.4">
      <c r="A165" s="4"/>
      <c r="B165" s="64"/>
      <c r="C165" s="44"/>
      <c r="F165" s="8"/>
      <c r="G165" s="44"/>
      <c r="J165" s="8"/>
      <c r="K165" s="44"/>
      <c r="O165" s="44"/>
      <c r="S165" s="44"/>
      <c r="V165" s="63"/>
    </row>
    <row r="166" spans="1:22" ht="12.75" customHeight="1" x14ac:dyDescent="0.4">
      <c r="A166" s="4"/>
      <c r="B166" s="64"/>
      <c r="C166" s="44"/>
      <c r="F166" s="8"/>
      <c r="G166" s="44"/>
      <c r="J166" s="8"/>
      <c r="K166" s="44"/>
      <c r="O166" s="44"/>
      <c r="S166" s="44"/>
      <c r="V166" s="63"/>
    </row>
    <row r="167" spans="1:22" ht="12.75" customHeight="1" x14ac:dyDescent="0.4">
      <c r="A167" s="4"/>
      <c r="B167" s="64"/>
      <c r="C167" s="44"/>
      <c r="F167" s="8"/>
      <c r="G167" s="44"/>
      <c r="J167" s="8"/>
      <c r="K167" s="44"/>
      <c r="O167" s="44"/>
      <c r="S167" s="44"/>
      <c r="V167" s="63"/>
    </row>
    <row r="168" spans="1:22" ht="12.75" customHeight="1" x14ac:dyDescent="0.4">
      <c r="A168" s="4"/>
      <c r="B168" s="64"/>
      <c r="C168" s="44"/>
      <c r="F168" s="8"/>
      <c r="G168" s="44"/>
      <c r="J168" s="8"/>
      <c r="K168" s="44"/>
      <c r="O168" s="44"/>
      <c r="S168" s="44"/>
      <c r="V168" s="63"/>
    </row>
    <row r="169" spans="1:22" ht="12.75" customHeight="1" x14ac:dyDescent="0.4">
      <c r="A169" s="4"/>
      <c r="B169" s="64"/>
      <c r="C169" s="44"/>
      <c r="F169" s="8"/>
      <c r="G169" s="44"/>
      <c r="J169" s="8"/>
      <c r="K169" s="44"/>
      <c r="O169" s="44"/>
      <c r="S169" s="44"/>
      <c r="V169" s="63"/>
    </row>
    <row r="170" spans="1:22" ht="12.75" customHeight="1" x14ac:dyDescent="0.4">
      <c r="A170" s="4"/>
      <c r="B170" s="64"/>
      <c r="C170" s="44"/>
      <c r="F170" s="8"/>
      <c r="G170" s="44"/>
      <c r="J170" s="8"/>
      <c r="K170" s="44"/>
      <c r="O170" s="44"/>
      <c r="S170" s="44"/>
      <c r="V170" s="63"/>
    </row>
    <row r="171" spans="1:22" ht="12.75" customHeight="1" x14ac:dyDescent="0.4">
      <c r="A171" s="4"/>
      <c r="B171" s="64"/>
      <c r="C171" s="44"/>
      <c r="F171" s="8"/>
      <c r="G171" s="44"/>
      <c r="J171" s="8"/>
      <c r="K171" s="44"/>
      <c r="O171" s="44"/>
      <c r="S171" s="44"/>
      <c r="V171" s="63"/>
    </row>
    <row r="172" spans="1:22" ht="12.75" customHeight="1" x14ac:dyDescent="0.4">
      <c r="A172" s="4"/>
      <c r="B172" s="64"/>
      <c r="C172" s="44"/>
      <c r="F172" s="8"/>
      <c r="G172" s="44"/>
      <c r="J172" s="8"/>
      <c r="K172" s="44"/>
      <c r="O172" s="44"/>
      <c r="S172" s="44"/>
      <c r="V172" s="63"/>
    </row>
    <row r="173" spans="1:22" ht="12.75" customHeight="1" x14ac:dyDescent="0.4">
      <c r="A173" s="4"/>
      <c r="B173" s="64"/>
      <c r="C173" s="44"/>
      <c r="F173" s="8"/>
      <c r="G173" s="44"/>
      <c r="J173" s="8"/>
      <c r="K173" s="44"/>
      <c r="O173" s="44"/>
      <c r="S173" s="44"/>
      <c r="V173" s="63"/>
    </row>
    <row r="174" spans="1:22" ht="12.75" customHeight="1" x14ac:dyDescent="0.4">
      <c r="A174" s="4"/>
      <c r="B174" s="64"/>
      <c r="C174" s="44"/>
      <c r="F174" s="8"/>
      <c r="G174" s="44"/>
      <c r="J174" s="8"/>
      <c r="K174" s="44"/>
      <c r="O174" s="44"/>
      <c r="S174" s="44"/>
      <c r="V174" s="63"/>
    </row>
    <row r="175" spans="1:22" ht="12.75" customHeight="1" x14ac:dyDescent="0.4">
      <c r="A175" s="4"/>
      <c r="B175" s="64"/>
      <c r="C175" s="44"/>
      <c r="F175" s="8"/>
      <c r="G175" s="44"/>
      <c r="J175" s="8"/>
      <c r="K175" s="44"/>
      <c r="O175" s="44"/>
      <c r="S175" s="44"/>
      <c r="V175" s="63"/>
    </row>
    <row r="176" spans="1:22" ht="12.75" customHeight="1" x14ac:dyDescent="0.4">
      <c r="A176" s="4"/>
      <c r="B176" s="64"/>
      <c r="C176" s="44"/>
      <c r="F176" s="8"/>
      <c r="G176" s="44"/>
      <c r="J176" s="8"/>
      <c r="K176" s="44"/>
      <c r="O176" s="44"/>
      <c r="S176" s="44"/>
      <c r="V176" s="63"/>
    </row>
    <row r="177" spans="1:22" ht="12.75" customHeight="1" x14ac:dyDescent="0.4">
      <c r="A177" s="4"/>
      <c r="B177" s="64"/>
      <c r="C177" s="44"/>
      <c r="F177" s="8"/>
      <c r="G177" s="44"/>
      <c r="J177" s="8"/>
      <c r="K177" s="44"/>
      <c r="O177" s="44"/>
      <c r="S177" s="44"/>
      <c r="V177" s="63"/>
    </row>
    <row r="178" spans="1:22" ht="12.75" customHeight="1" x14ac:dyDescent="0.4">
      <c r="A178" s="4"/>
      <c r="B178" s="64"/>
      <c r="C178" s="44"/>
      <c r="F178" s="8"/>
      <c r="G178" s="44"/>
      <c r="J178" s="8"/>
      <c r="K178" s="44"/>
      <c r="O178" s="44"/>
      <c r="S178" s="44"/>
      <c r="V178" s="63"/>
    </row>
    <row r="179" spans="1:22" ht="12.75" customHeight="1" x14ac:dyDescent="0.4">
      <c r="A179" s="4"/>
      <c r="B179" s="64"/>
      <c r="C179" s="44"/>
      <c r="F179" s="8"/>
      <c r="G179" s="44"/>
      <c r="J179" s="8"/>
      <c r="K179" s="44"/>
      <c r="O179" s="44"/>
      <c r="S179" s="44"/>
      <c r="V179" s="63"/>
    </row>
    <row r="180" spans="1:22" ht="12.75" customHeight="1" x14ac:dyDescent="0.4">
      <c r="A180" s="4"/>
      <c r="B180" s="64"/>
      <c r="C180" s="44"/>
      <c r="F180" s="8"/>
      <c r="G180" s="44"/>
      <c r="J180" s="8"/>
      <c r="K180" s="44"/>
      <c r="O180" s="44"/>
      <c r="S180" s="44"/>
      <c r="V180" s="63"/>
    </row>
    <row r="181" spans="1:22" ht="12.75" customHeight="1" x14ac:dyDescent="0.4">
      <c r="A181" s="4"/>
      <c r="B181" s="64"/>
      <c r="C181" s="44"/>
      <c r="F181" s="8"/>
      <c r="G181" s="44"/>
      <c r="J181" s="8"/>
      <c r="K181" s="44"/>
      <c r="O181" s="44"/>
      <c r="S181" s="44"/>
      <c r="V181" s="63"/>
    </row>
    <row r="182" spans="1:22" ht="12.75" customHeight="1" x14ac:dyDescent="0.4">
      <c r="A182" s="4"/>
      <c r="B182" s="64"/>
      <c r="C182" s="44"/>
      <c r="F182" s="8"/>
      <c r="G182" s="44"/>
      <c r="J182" s="8"/>
      <c r="K182" s="44"/>
      <c r="O182" s="44"/>
      <c r="S182" s="44"/>
      <c r="V182" s="63"/>
    </row>
    <row r="183" spans="1:22" ht="12.75" customHeight="1" x14ac:dyDescent="0.4">
      <c r="A183" s="4"/>
      <c r="B183" s="64"/>
      <c r="C183" s="44"/>
      <c r="F183" s="8"/>
      <c r="G183" s="44"/>
      <c r="J183" s="8"/>
      <c r="K183" s="44"/>
      <c r="O183" s="44"/>
      <c r="S183" s="44"/>
      <c r="V183" s="63"/>
    </row>
    <row r="184" spans="1:22" ht="12.75" customHeight="1" x14ac:dyDescent="0.4">
      <c r="A184" s="4"/>
      <c r="B184" s="64"/>
      <c r="C184" s="44"/>
      <c r="F184" s="8"/>
      <c r="G184" s="44"/>
      <c r="J184" s="8"/>
      <c r="K184" s="44"/>
      <c r="O184" s="44"/>
      <c r="S184" s="44"/>
      <c r="V184" s="63"/>
    </row>
    <row r="185" spans="1:22" ht="12.75" customHeight="1" x14ac:dyDescent="0.4">
      <c r="A185" s="4"/>
      <c r="B185" s="64"/>
      <c r="C185" s="44"/>
      <c r="F185" s="8"/>
      <c r="G185" s="44"/>
      <c r="J185" s="8"/>
      <c r="K185" s="44"/>
      <c r="O185" s="44"/>
      <c r="S185" s="44"/>
      <c r="V185" s="63"/>
    </row>
    <row r="186" spans="1:22" ht="12.75" customHeight="1" x14ac:dyDescent="0.4">
      <c r="A186" s="4"/>
      <c r="B186" s="64"/>
      <c r="C186" s="44"/>
      <c r="F186" s="8"/>
      <c r="G186" s="44"/>
      <c r="J186" s="8"/>
      <c r="K186" s="44"/>
      <c r="O186" s="44"/>
      <c r="S186" s="44"/>
      <c r="V186" s="63"/>
    </row>
    <row r="187" spans="1:22" ht="12.75" customHeight="1" x14ac:dyDescent="0.4">
      <c r="A187" s="4"/>
      <c r="B187" s="64"/>
      <c r="C187" s="44"/>
      <c r="F187" s="8"/>
      <c r="G187" s="44"/>
      <c r="J187" s="8"/>
      <c r="K187" s="44"/>
      <c r="O187" s="44"/>
      <c r="S187" s="44"/>
      <c r="V187" s="63"/>
    </row>
    <row r="188" spans="1:22" ht="12.75" customHeight="1" x14ac:dyDescent="0.4">
      <c r="A188" s="4"/>
      <c r="B188" s="64"/>
      <c r="C188" s="44"/>
      <c r="F188" s="8"/>
      <c r="G188" s="44"/>
      <c r="J188" s="8"/>
      <c r="K188" s="44"/>
      <c r="O188" s="44"/>
      <c r="S188" s="44"/>
      <c r="V188" s="63"/>
    </row>
    <row r="189" spans="1:22" ht="12.75" customHeight="1" x14ac:dyDescent="0.4">
      <c r="A189" s="4"/>
      <c r="B189" s="64"/>
      <c r="C189" s="44"/>
      <c r="F189" s="8"/>
      <c r="G189" s="44"/>
      <c r="J189" s="8"/>
      <c r="K189" s="44"/>
      <c r="O189" s="44"/>
      <c r="S189" s="44"/>
      <c r="V189" s="63"/>
    </row>
    <row r="190" spans="1:22" ht="12.75" customHeight="1" x14ac:dyDescent="0.4">
      <c r="A190" s="4"/>
      <c r="B190" s="64"/>
      <c r="C190" s="44"/>
      <c r="F190" s="8"/>
      <c r="G190" s="44"/>
      <c r="J190" s="8"/>
      <c r="K190" s="44"/>
      <c r="O190" s="44"/>
      <c r="S190" s="44"/>
      <c r="V190" s="63"/>
    </row>
    <row r="191" spans="1:22" ht="12.75" customHeight="1" x14ac:dyDescent="0.4">
      <c r="A191" s="4"/>
      <c r="B191" s="64"/>
      <c r="C191" s="44"/>
      <c r="F191" s="8"/>
      <c r="G191" s="44"/>
      <c r="J191" s="8"/>
      <c r="K191" s="44"/>
      <c r="O191" s="44"/>
      <c r="S191" s="44"/>
      <c r="V191" s="63"/>
    </row>
    <row r="192" spans="1:22" ht="12.75" customHeight="1" x14ac:dyDescent="0.4">
      <c r="A192" s="4"/>
      <c r="B192" s="64"/>
      <c r="C192" s="44"/>
      <c r="F192" s="8"/>
      <c r="G192" s="44"/>
      <c r="J192" s="8"/>
      <c r="K192" s="44"/>
      <c r="O192" s="44"/>
      <c r="S192" s="44"/>
      <c r="V192" s="63"/>
    </row>
    <row r="193" spans="1:22" ht="12.75" customHeight="1" x14ac:dyDescent="0.4">
      <c r="A193" s="4"/>
      <c r="B193" s="64"/>
      <c r="C193" s="44"/>
      <c r="F193" s="8"/>
      <c r="G193" s="44"/>
      <c r="J193" s="8"/>
      <c r="K193" s="44"/>
      <c r="O193" s="44"/>
      <c r="S193" s="44"/>
      <c r="V193" s="63"/>
    </row>
    <row r="194" spans="1:22" ht="12.75" customHeight="1" x14ac:dyDescent="0.4">
      <c r="A194" s="4"/>
      <c r="B194" s="64"/>
      <c r="C194" s="44"/>
      <c r="F194" s="8"/>
      <c r="G194" s="44"/>
      <c r="J194" s="8"/>
      <c r="K194" s="44"/>
      <c r="O194" s="44"/>
      <c r="S194" s="44"/>
      <c r="V194" s="63"/>
    </row>
    <row r="195" spans="1:22" ht="12.75" customHeight="1" x14ac:dyDescent="0.4">
      <c r="A195" s="4"/>
      <c r="B195" s="64"/>
      <c r="C195" s="44"/>
      <c r="F195" s="8"/>
      <c r="G195" s="44"/>
      <c r="J195" s="8"/>
      <c r="K195" s="44"/>
      <c r="O195" s="44"/>
      <c r="S195" s="44"/>
      <c r="V195" s="63"/>
    </row>
    <row r="196" spans="1:22" ht="12.75" customHeight="1" x14ac:dyDescent="0.4">
      <c r="A196" s="4"/>
      <c r="B196" s="64"/>
      <c r="C196" s="44"/>
      <c r="F196" s="8"/>
      <c r="G196" s="44"/>
      <c r="J196" s="8"/>
      <c r="K196" s="44"/>
      <c r="O196" s="44"/>
      <c r="S196" s="44"/>
      <c r="V196" s="63"/>
    </row>
    <row r="197" spans="1:22" ht="12.75" customHeight="1" x14ac:dyDescent="0.4">
      <c r="A197" s="4"/>
      <c r="B197" s="64"/>
      <c r="C197" s="44"/>
      <c r="F197" s="8"/>
      <c r="G197" s="44"/>
      <c r="J197" s="8"/>
      <c r="K197" s="44"/>
      <c r="O197" s="44"/>
      <c r="S197" s="44"/>
      <c r="V197" s="63"/>
    </row>
    <row r="198" spans="1:22" ht="12.75" customHeight="1" x14ac:dyDescent="0.4">
      <c r="A198" s="4"/>
      <c r="B198" s="64"/>
      <c r="C198" s="44"/>
      <c r="F198" s="8"/>
      <c r="G198" s="44"/>
      <c r="J198" s="8"/>
      <c r="K198" s="44"/>
      <c r="O198" s="44"/>
      <c r="S198" s="44"/>
      <c r="V198" s="63"/>
    </row>
    <row r="199" spans="1:22" ht="12.75" customHeight="1" x14ac:dyDescent="0.4">
      <c r="A199" s="4"/>
      <c r="B199" s="64"/>
      <c r="C199" s="44"/>
      <c r="F199" s="8"/>
      <c r="G199" s="44"/>
      <c r="J199" s="8"/>
      <c r="K199" s="44"/>
      <c r="O199" s="44"/>
      <c r="S199" s="44"/>
      <c r="V199" s="63"/>
    </row>
    <row r="200" spans="1:22" ht="12.75" customHeight="1" x14ac:dyDescent="0.4">
      <c r="A200" s="4"/>
      <c r="B200" s="64"/>
      <c r="C200" s="44"/>
      <c r="F200" s="8"/>
      <c r="G200" s="44"/>
      <c r="J200" s="8"/>
      <c r="K200" s="44"/>
      <c r="O200" s="44"/>
      <c r="S200" s="44"/>
      <c r="V200" s="63"/>
    </row>
    <row r="201" spans="1:22" ht="12.75" customHeight="1" x14ac:dyDescent="0.4">
      <c r="A201" s="4"/>
      <c r="B201" s="64"/>
      <c r="C201" s="44"/>
      <c r="F201" s="8"/>
      <c r="G201" s="44"/>
      <c r="J201" s="8"/>
      <c r="K201" s="44"/>
      <c r="O201" s="44"/>
      <c r="S201" s="44"/>
      <c r="V201" s="63"/>
    </row>
    <row r="202" spans="1:22" ht="12.75" customHeight="1" x14ac:dyDescent="0.4">
      <c r="A202" s="4"/>
      <c r="B202" s="64"/>
      <c r="C202" s="44"/>
      <c r="F202" s="8"/>
      <c r="G202" s="44"/>
      <c r="J202" s="8"/>
      <c r="K202" s="44"/>
      <c r="O202" s="44"/>
      <c r="S202" s="44"/>
      <c r="V202" s="63"/>
    </row>
    <row r="203" spans="1:22" ht="12.75" customHeight="1" x14ac:dyDescent="0.4">
      <c r="A203" s="4"/>
      <c r="B203" s="64"/>
      <c r="C203" s="44"/>
      <c r="F203" s="8"/>
      <c r="G203" s="44"/>
      <c r="J203" s="8"/>
      <c r="K203" s="44"/>
      <c r="O203" s="44"/>
      <c r="S203" s="44"/>
      <c r="V203" s="63"/>
    </row>
    <row r="204" spans="1:22" ht="12.75" customHeight="1" x14ac:dyDescent="0.4">
      <c r="A204" s="4"/>
      <c r="B204" s="64"/>
      <c r="C204" s="44"/>
      <c r="F204" s="8"/>
      <c r="G204" s="44"/>
      <c r="J204" s="8"/>
      <c r="K204" s="44"/>
      <c r="O204" s="44"/>
      <c r="S204" s="44"/>
      <c r="V204" s="63"/>
    </row>
    <row r="205" spans="1:22" ht="12.75" customHeight="1" x14ac:dyDescent="0.4">
      <c r="A205" s="4"/>
      <c r="B205" s="64"/>
      <c r="C205" s="44"/>
      <c r="F205" s="8"/>
      <c r="G205" s="44"/>
      <c r="J205" s="8"/>
      <c r="K205" s="44"/>
      <c r="O205" s="44"/>
      <c r="S205" s="44"/>
      <c r="V205" s="63"/>
    </row>
    <row r="206" spans="1:22" ht="12.75" customHeight="1" x14ac:dyDescent="0.4">
      <c r="A206" s="4"/>
      <c r="B206" s="64"/>
      <c r="C206" s="44"/>
      <c r="F206" s="8"/>
      <c r="G206" s="44"/>
      <c r="J206" s="8"/>
      <c r="K206" s="44"/>
      <c r="O206" s="44"/>
      <c r="S206" s="44"/>
      <c r="V206" s="63"/>
    </row>
    <row r="207" spans="1:22" ht="12.75" customHeight="1" x14ac:dyDescent="0.4">
      <c r="A207" s="4"/>
      <c r="B207" s="64"/>
      <c r="C207" s="44"/>
      <c r="F207" s="8"/>
      <c r="G207" s="44"/>
      <c r="J207" s="8"/>
      <c r="K207" s="44"/>
      <c r="O207" s="44"/>
      <c r="S207" s="44"/>
      <c r="V207" s="63"/>
    </row>
    <row r="208" spans="1:22" ht="12.75" customHeight="1" x14ac:dyDescent="0.4">
      <c r="A208" s="4"/>
      <c r="B208" s="64"/>
      <c r="C208" s="44"/>
      <c r="F208" s="8"/>
      <c r="G208" s="44"/>
      <c r="J208" s="8"/>
      <c r="K208" s="44"/>
      <c r="O208" s="44"/>
      <c r="S208" s="44"/>
      <c r="V208" s="63"/>
    </row>
    <row r="209" spans="1:22" ht="12.75" customHeight="1" x14ac:dyDescent="0.4">
      <c r="A209" s="4"/>
      <c r="B209" s="64"/>
      <c r="C209" s="44"/>
      <c r="F209" s="8"/>
      <c r="G209" s="44"/>
      <c r="J209" s="8"/>
      <c r="K209" s="44"/>
      <c r="O209" s="44"/>
      <c r="S209" s="44"/>
      <c r="V209" s="63"/>
    </row>
    <row r="210" spans="1:22" ht="12.75" customHeight="1" x14ac:dyDescent="0.4">
      <c r="A210" s="4"/>
      <c r="B210" s="64"/>
      <c r="C210" s="44"/>
      <c r="F210" s="8"/>
      <c r="G210" s="44"/>
      <c r="J210" s="8"/>
      <c r="K210" s="44"/>
      <c r="O210" s="44"/>
      <c r="S210" s="44"/>
      <c r="V210" s="63"/>
    </row>
    <row r="211" spans="1:22" ht="12.75" customHeight="1" x14ac:dyDescent="0.4">
      <c r="A211" s="4"/>
      <c r="B211" s="64"/>
      <c r="C211" s="44"/>
      <c r="F211" s="8"/>
      <c r="G211" s="44"/>
      <c r="J211" s="8"/>
      <c r="K211" s="44"/>
      <c r="O211" s="44"/>
      <c r="S211" s="44"/>
      <c r="V211" s="63"/>
    </row>
    <row r="212" spans="1:22" ht="12.75" customHeight="1" x14ac:dyDescent="0.4">
      <c r="A212" s="4"/>
      <c r="B212" s="64"/>
      <c r="C212" s="44"/>
      <c r="F212" s="8"/>
      <c r="G212" s="44"/>
      <c r="J212" s="8"/>
      <c r="K212" s="44"/>
      <c r="O212" s="44"/>
      <c r="S212" s="44"/>
      <c r="V212" s="63"/>
    </row>
    <row r="213" spans="1:22" ht="12.75" customHeight="1" x14ac:dyDescent="0.4">
      <c r="A213" s="4"/>
      <c r="B213" s="64"/>
      <c r="C213" s="44"/>
      <c r="F213" s="8"/>
      <c r="G213" s="44"/>
      <c r="J213" s="8"/>
      <c r="K213" s="44"/>
      <c r="O213" s="44"/>
      <c r="S213" s="44"/>
      <c r="V213" s="63"/>
    </row>
    <row r="214" spans="1:22" ht="12.75" customHeight="1" x14ac:dyDescent="0.4">
      <c r="A214" s="4"/>
      <c r="B214" s="64"/>
      <c r="C214" s="44"/>
      <c r="F214" s="8"/>
      <c r="G214" s="44"/>
      <c r="J214" s="8"/>
      <c r="K214" s="44"/>
      <c r="O214" s="44"/>
      <c r="S214" s="44"/>
      <c r="V214" s="63"/>
    </row>
    <row r="215" spans="1:22" ht="12.75" customHeight="1" x14ac:dyDescent="0.4">
      <c r="A215" s="4"/>
      <c r="B215" s="64"/>
      <c r="C215" s="44"/>
      <c r="F215" s="8"/>
      <c r="G215" s="44"/>
      <c r="J215" s="8"/>
      <c r="K215" s="44"/>
      <c r="O215" s="44"/>
      <c r="S215" s="44"/>
      <c r="V215" s="63"/>
    </row>
    <row r="216" spans="1:22" ht="12.75" customHeight="1" x14ac:dyDescent="0.4">
      <c r="A216" s="4"/>
      <c r="B216" s="64"/>
      <c r="C216" s="44"/>
      <c r="F216" s="8"/>
      <c r="G216" s="44"/>
      <c r="J216" s="8"/>
      <c r="K216" s="44"/>
      <c r="O216" s="44"/>
      <c r="S216" s="44"/>
      <c r="V216" s="63"/>
    </row>
    <row r="217" spans="1:22" ht="12.75" customHeight="1" x14ac:dyDescent="0.4">
      <c r="A217" s="4"/>
      <c r="B217" s="64"/>
      <c r="C217" s="44"/>
      <c r="F217" s="8"/>
      <c r="G217" s="44"/>
      <c r="J217" s="8"/>
      <c r="K217" s="44"/>
      <c r="O217" s="44"/>
      <c r="S217" s="44"/>
      <c r="V217" s="63"/>
    </row>
    <row r="218" spans="1:22" ht="12.75" customHeight="1" x14ac:dyDescent="0.4">
      <c r="A218" s="4"/>
      <c r="B218" s="64"/>
      <c r="C218" s="44"/>
      <c r="F218" s="8"/>
      <c r="G218" s="44"/>
      <c r="J218" s="8"/>
      <c r="K218" s="44"/>
      <c r="O218" s="44"/>
      <c r="S218" s="44"/>
      <c r="V218" s="63"/>
    </row>
    <row r="219" spans="1:22" ht="12.75" customHeight="1" x14ac:dyDescent="0.4">
      <c r="A219" s="4"/>
      <c r="B219" s="64"/>
      <c r="C219" s="44"/>
      <c r="F219" s="8"/>
      <c r="G219" s="44"/>
      <c r="J219" s="8"/>
      <c r="K219" s="44"/>
      <c r="O219" s="44"/>
      <c r="S219" s="44"/>
      <c r="V219" s="63"/>
    </row>
    <row r="220" spans="1:22" ht="12.75" customHeight="1" x14ac:dyDescent="0.4">
      <c r="A220" s="4"/>
      <c r="B220" s="64"/>
      <c r="C220" s="44"/>
      <c r="F220" s="8"/>
      <c r="G220" s="44"/>
      <c r="J220" s="8"/>
      <c r="K220" s="44"/>
      <c r="O220" s="44"/>
      <c r="S220" s="44"/>
      <c r="V220" s="63"/>
    </row>
    <row r="221" spans="1:22" ht="12.75" customHeight="1" x14ac:dyDescent="0.4">
      <c r="A221" s="4"/>
      <c r="B221" s="64"/>
      <c r="C221" s="44"/>
      <c r="F221" s="8"/>
      <c r="G221" s="44"/>
      <c r="J221" s="8"/>
      <c r="K221" s="44"/>
      <c r="O221" s="44"/>
      <c r="S221" s="44"/>
      <c r="V221" s="63"/>
    </row>
    <row r="222" spans="1:22" ht="12.75" customHeight="1" x14ac:dyDescent="0.4">
      <c r="A222" s="4"/>
      <c r="B222" s="64"/>
      <c r="C222" s="44"/>
      <c r="F222" s="8"/>
      <c r="G222" s="44"/>
      <c r="J222" s="8"/>
      <c r="K222" s="44"/>
      <c r="O222" s="44"/>
      <c r="S222" s="44"/>
      <c r="V222" s="63"/>
    </row>
    <row r="223" spans="1:22" ht="12.75" customHeight="1" x14ac:dyDescent="0.4">
      <c r="A223" s="4"/>
      <c r="B223" s="64"/>
      <c r="C223" s="44"/>
      <c r="F223" s="8"/>
      <c r="G223" s="44"/>
      <c r="J223" s="8"/>
      <c r="K223" s="44"/>
      <c r="O223" s="44"/>
      <c r="S223" s="44"/>
      <c r="V223" s="63"/>
    </row>
    <row r="224" spans="1:22" ht="12.75" customHeight="1" x14ac:dyDescent="0.4">
      <c r="A224" s="4"/>
      <c r="B224" s="64"/>
      <c r="C224" s="44"/>
      <c r="F224" s="8"/>
      <c r="G224" s="44"/>
      <c r="J224" s="8"/>
      <c r="K224" s="44"/>
      <c r="O224" s="44"/>
      <c r="S224" s="44"/>
      <c r="V224" s="63"/>
    </row>
    <row r="225" spans="1:22" ht="12.75" customHeight="1" x14ac:dyDescent="0.4">
      <c r="A225" s="4"/>
      <c r="B225" s="64"/>
      <c r="C225" s="44"/>
      <c r="F225" s="8"/>
      <c r="G225" s="44"/>
      <c r="J225" s="8"/>
      <c r="K225" s="44"/>
      <c r="O225" s="44"/>
      <c r="S225" s="44"/>
      <c r="V225" s="63"/>
    </row>
    <row r="226" spans="1:22" ht="12.75" customHeight="1" x14ac:dyDescent="0.4">
      <c r="A226" s="4"/>
      <c r="B226" s="64"/>
      <c r="C226" s="44"/>
      <c r="F226" s="8"/>
      <c r="G226" s="44"/>
      <c r="J226" s="8"/>
      <c r="K226" s="44"/>
      <c r="O226" s="44"/>
      <c r="S226" s="44"/>
      <c r="V226" s="63"/>
    </row>
    <row r="227" spans="1:22" ht="12.75" customHeight="1" x14ac:dyDescent="0.4">
      <c r="A227" s="4"/>
      <c r="B227" s="64"/>
      <c r="C227" s="44"/>
      <c r="F227" s="8"/>
      <c r="G227" s="44"/>
      <c r="J227" s="8"/>
      <c r="K227" s="44"/>
      <c r="O227" s="44"/>
      <c r="S227" s="44"/>
      <c r="V227" s="63"/>
    </row>
    <row r="228" spans="1:22" ht="12.75" customHeight="1" x14ac:dyDescent="0.4">
      <c r="A228" s="4"/>
      <c r="B228" s="64"/>
      <c r="C228" s="44"/>
      <c r="F228" s="8"/>
      <c r="G228" s="44"/>
      <c r="J228" s="8"/>
      <c r="K228" s="44"/>
      <c r="O228" s="44"/>
      <c r="S228" s="44"/>
      <c r="V228" s="63"/>
    </row>
    <row r="229" spans="1:22" ht="12.75" customHeight="1" x14ac:dyDescent="0.4">
      <c r="A229" s="4"/>
      <c r="B229" s="64"/>
      <c r="C229" s="44"/>
      <c r="F229" s="8"/>
      <c r="G229" s="44"/>
      <c r="J229" s="8"/>
      <c r="K229" s="44"/>
      <c r="O229" s="44"/>
      <c r="S229" s="44"/>
      <c r="V229" s="63"/>
    </row>
    <row r="230" spans="1:22" ht="12.75" customHeight="1" x14ac:dyDescent="0.4">
      <c r="A230" s="4"/>
      <c r="B230" s="64"/>
      <c r="C230" s="44"/>
      <c r="F230" s="8"/>
      <c r="G230" s="44"/>
      <c r="J230" s="8"/>
      <c r="K230" s="44"/>
      <c r="O230" s="44"/>
      <c r="S230" s="44"/>
      <c r="V230" s="63"/>
    </row>
    <row r="231" spans="1:22" ht="12.75" customHeight="1" x14ac:dyDescent="0.4">
      <c r="A231" s="4"/>
      <c r="B231" s="64"/>
      <c r="C231" s="44"/>
      <c r="F231" s="8"/>
      <c r="G231" s="44"/>
      <c r="J231" s="8"/>
      <c r="K231" s="44"/>
      <c r="O231" s="44"/>
      <c r="S231" s="44"/>
      <c r="V231" s="63"/>
    </row>
    <row r="232" spans="1:22" ht="12.75" customHeight="1" x14ac:dyDescent="0.4">
      <c r="A232" s="4"/>
      <c r="B232" s="64"/>
      <c r="C232" s="44"/>
      <c r="F232" s="8"/>
      <c r="G232" s="44"/>
      <c r="J232" s="8"/>
      <c r="K232" s="44"/>
      <c r="O232" s="44"/>
      <c r="S232" s="44"/>
      <c r="V232" s="63"/>
    </row>
    <row r="233" spans="1:22" ht="12.75" customHeight="1" x14ac:dyDescent="0.4">
      <c r="A233" s="4"/>
      <c r="B233" s="64"/>
      <c r="C233" s="44"/>
      <c r="F233" s="8"/>
      <c r="G233" s="44"/>
      <c r="J233" s="8"/>
      <c r="K233" s="44"/>
      <c r="O233" s="44"/>
      <c r="S233" s="44"/>
      <c r="V233" s="63"/>
    </row>
    <row r="234" spans="1:22" ht="12.75" customHeight="1" x14ac:dyDescent="0.4">
      <c r="A234" s="4"/>
      <c r="B234" s="64"/>
      <c r="C234" s="44"/>
      <c r="F234" s="8"/>
      <c r="G234" s="44"/>
      <c r="J234" s="8"/>
      <c r="K234" s="44"/>
      <c r="O234" s="44"/>
      <c r="S234" s="44"/>
      <c r="V234" s="63"/>
    </row>
    <row r="235" spans="1:22" ht="12.75" customHeight="1" x14ac:dyDescent="0.4">
      <c r="A235" s="4"/>
      <c r="B235" s="64"/>
      <c r="C235" s="44"/>
      <c r="F235" s="8"/>
      <c r="G235" s="44"/>
      <c r="J235" s="8"/>
      <c r="K235" s="44"/>
      <c r="O235" s="44"/>
      <c r="S235" s="44"/>
      <c r="V235" s="63"/>
    </row>
    <row r="236" spans="1:22" ht="12.75" customHeight="1" x14ac:dyDescent="0.4">
      <c r="A236" s="4"/>
      <c r="B236" s="64"/>
      <c r="C236" s="44"/>
      <c r="F236" s="8"/>
      <c r="G236" s="44"/>
      <c r="J236" s="8"/>
      <c r="K236" s="44"/>
      <c r="O236" s="44"/>
      <c r="S236" s="44"/>
      <c r="V236" s="63"/>
    </row>
    <row r="237" spans="1:22" ht="12.75" customHeight="1" x14ac:dyDescent="0.4">
      <c r="A237" s="4"/>
      <c r="B237" s="64"/>
      <c r="C237" s="44"/>
      <c r="F237" s="8"/>
      <c r="G237" s="44"/>
      <c r="J237" s="8"/>
      <c r="K237" s="44"/>
      <c r="O237" s="44"/>
      <c r="S237" s="44"/>
      <c r="V237" s="63"/>
    </row>
    <row r="238" spans="1:22" ht="12.75" customHeight="1" x14ac:dyDescent="0.4">
      <c r="A238" s="4"/>
      <c r="B238" s="64"/>
      <c r="C238" s="44"/>
      <c r="F238" s="8"/>
      <c r="G238" s="44"/>
      <c r="J238" s="8"/>
      <c r="K238" s="44"/>
      <c r="O238" s="44"/>
      <c r="S238" s="44"/>
      <c r="V238" s="63"/>
    </row>
    <row r="239" spans="1:22" ht="12.75" customHeight="1" x14ac:dyDescent="0.4">
      <c r="A239" s="4"/>
      <c r="B239" s="64"/>
      <c r="C239" s="44"/>
      <c r="F239" s="8"/>
      <c r="G239" s="44"/>
      <c r="J239" s="8"/>
      <c r="K239" s="44"/>
      <c r="O239" s="44"/>
      <c r="S239" s="44"/>
      <c r="V239" s="63"/>
    </row>
    <row r="240" spans="1:22" ht="12.75" customHeight="1" x14ac:dyDescent="0.4">
      <c r="A240" s="4"/>
      <c r="B240" s="64"/>
      <c r="C240" s="44"/>
      <c r="F240" s="8"/>
      <c r="G240" s="44"/>
      <c r="J240" s="8"/>
      <c r="K240" s="44"/>
      <c r="O240" s="44"/>
      <c r="S240" s="44"/>
      <c r="V240" s="63"/>
    </row>
    <row r="241" spans="1:22" ht="12.75" customHeight="1" x14ac:dyDescent="0.4">
      <c r="A241" s="4"/>
      <c r="B241" s="64"/>
      <c r="C241" s="44"/>
      <c r="F241" s="8"/>
      <c r="G241" s="44"/>
      <c r="J241" s="8"/>
      <c r="K241" s="44"/>
      <c r="O241" s="44"/>
      <c r="S241" s="44"/>
      <c r="V241" s="63"/>
    </row>
    <row r="242" spans="1:22" ht="12.75" customHeight="1" x14ac:dyDescent="0.4">
      <c r="A242" s="4"/>
      <c r="B242" s="64"/>
      <c r="C242" s="44"/>
      <c r="F242" s="8"/>
      <c r="G242" s="44"/>
      <c r="J242" s="8"/>
      <c r="K242" s="44"/>
      <c r="O242" s="44"/>
      <c r="S242" s="44"/>
      <c r="V242" s="63"/>
    </row>
    <row r="243" spans="1:22" ht="12.75" customHeight="1" x14ac:dyDescent="0.4">
      <c r="A243" s="4"/>
      <c r="B243" s="64"/>
      <c r="C243" s="44"/>
      <c r="F243" s="8"/>
      <c r="G243" s="44"/>
      <c r="J243" s="8"/>
      <c r="K243" s="44"/>
      <c r="O243" s="44"/>
      <c r="S243" s="44"/>
      <c r="V243" s="63"/>
    </row>
    <row r="244" spans="1:22" ht="12.75" customHeight="1" x14ac:dyDescent="0.4">
      <c r="A244" s="4"/>
      <c r="B244" s="64"/>
      <c r="C244" s="44"/>
      <c r="F244" s="8"/>
      <c r="G244" s="44"/>
      <c r="J244" s="8"/>
      <c r="K244" s="44"/>
      <c r="O244" s="44"/>
      <c r="S244" s="44"/>
      <c r="V244" s="63"/>
    </row>
    <row r="245" spans="1:22" ht="12.75" customHeight="1" x14ac:dyDescent="0.4">
      <c r="A245" s="4"/>
      <c r="B245" s="64"/>
      <c r="C245" s="44"/>
      <c r="F245" s="8"/>
      <c r="G245" s="44"/>
      <c r="J245" s="8"/>
      <c r="K245" s="44"/>
      <c r="O245" s="44"/>
      <c r="S245" s="44"/>
      <c r="V245" s="63"/>
    </row>
    <row r="246" spans="1:22" ht="12.75" customHeight="1" x14ac:dyDescent="0.4">
      <c r="A246" s="4"/>
      <c r="B246" s="64"/>
      <c r="C246" s="44"/>
      <c r="F246" s="8"/>
      <c r="G246" s="44"/>
      <c r="J246" s="8"/>
      <c r="K246" s="44"/>
      <c r="O246" s="44"/>
      <c r="S246" s="44"/>
      <c r="V246" s="63"/>
    </row>
    <row r="247" spans="1:22" ht="12.75" customHeight="1" x14ac:dyDescent="0.4">
      <c r="A247" s="4"/>
      <c r="B247" s="64"/>
      <c r="C247" s="44"/>
      <c r="F247" s="8"/>
      <c r="G247" s="44"/>
      <c r="J247" s="8"/>
      <c r="K247" s="44"/>
      <c r="O247" s="44"/>
      <c r="S247" s="44"/>
      <c r="V247" s="63"/>
    </row>
    <row r="248" spans="1:22" ht="12.75" customHeight="1" x14ac:dyDescent="0.4">
      <c r="A248" s="4"/>
      <c r="B248" s="64"/>
      <c r="C248" s="44"/>
      <c r="F248" s="8"/>
      <c r="G248" s="44"/>
      <c r="J248" s="8"/>
      <c r="K248" s="44"/>
      <c r="O248" s="44"/>
      <c r="S248" s="44"/>
      <c r="V248" s="63"/>
    </row>
    <row r="249" spans="1:22" ht="12.75" customHeight="1" x14ac:dyDescent="0.4">
      <c r="A249" s="4"/>
      <c r="B249" s="64"/>
      <c r="C249" s="44"/>
      <c r="F249" s="8"/>
      <c r="G249" s="44"/>
      <c r="J249" s="8"/>
      <c r="K249" s="44"/>
      <c r="O249" s="44"/>
      <c r="S249" s="44"/>
      <c r="V249" s="63"/>
    </row>
    <row r="250" spans="1:22" ht="12.75" customHeight="1" x14ac:dyDescent="0.4">
      <c r="A250" s="4"/>
      <c r="B250" s="64"/>
      <c r="C250" s="44"/>
      <c r="F250" s="8"/>
      <c r="G250" s="44"/>
      <c r="J250" s="8"/>
      <c r="K250" s="44"/>
      <c r="O250" s="44"/>
      <c r="S250" s="44"/>
      <c r="V250" s="63"/>
    </row>
    <row r="251" spans="1:22" ht="12.75" customHeight="1" x14ac:dyDescent="0.4">
      <c r="A251" s="4"/>
      <c r="B251" s="64"/>
      <c r="C251" s="44"/>
      <c r="F251" s="8"/>
      <c r="G251" s="44"/>
      <c r="J251" s="8"/>
      <c r="K251" s="44"/>
      <c r="O251" s="44"/>
      <c r="S251" s="44"/>
      <c r="V251" s="63"/>
    </row>
    <row r="252" spans="1:22" ht="12.75" customHeight="1" x14ac:dyDescent="0.4">
      <c r="A252" s="4"/>
      <c r="B252" s="64"/>
      <c r="C252" s="44"/>
      <c r="F252" s="8"/>
      <c r="G252" s="44"/>
      <c r="J252" s="8"/>
      <c r="K252" s="44"/>
      <c r="O252" s="44"/>
      <c r="S252" s="44"/>
      <c r="V252" s="63"/>
    </row>
    <row r="253" spans="1:22" ht="12.75" customHeight="1" x14ac:dyDescent="0.4">
      <c r="A253" s="4"/>
      <c r="B253" s="64"/>
      <c r="C253" s="44"/>
      <c r="F253" s="8"/>
      <c r="G253" s="44"/>
      <c r="J253" s="8"/>
      <c r="K253" s="44"/>
      <c r="O253" s="44"/>
      <c r="S253" s="44"/>
      <c r="V253" s="63"/>
    </row>
    <row r="254" spans="1:22" ht="12.75" customHeight="1" x14ac:dyDescent="0.4">
      <c r="A254" s="4"/>
      <c r="B254" s="64"/>
      <c r="C254" s="44"/>
      <c r="F254" s="8"/>
      <c r="G254" s="44"/>
      <c r="J254" s="8"/>
      <c r="K254" s="44"/>
      <c r="O254" s="44"/>
      <c r="S254" s="44"/>
      <c r="V254" s="63"/>
    </row>
    <row r="255" spans="1:22" ht="12.75" customHeight="1" x14ac:dyDescent="0.4">
      <c r="A255" s="4"/>
      <c r="B255" s="64"/>
      <c r="C255" s="44"/>
      <c r="F255" s="8"/>
      <c r="G255" s="44"/>
      <c r="J255" s="8"/>
      <c r="K255" s="44"/>
      <c r="O255" s="44"/>
      <c r="S255" s="44"/>
      <c r="V255" s="63"/>
    </row>
    <row r="256" spans="1:22" ht="12.75" customHeight="1" x14ac:dyDescent="0.4">
      <c r="A256" s="4"/>
      <c r="B256" s="64"/>
      <c r="C256" s="44"/>
      <c r="F256" s="8"/>
      <c r="G256" s="44"/>
      <c r="J256" s="8"/>
      <c r="K256" s="44"/>
      <c r="O256" s="44"/>
      <c r="S256" s="44"/>
      <c r="V256" s="63"/>
    </row>
    <row r="257" spans="1:22" ht="12.75" customHeight="1" x14ac:dyDescent="0.4">
      <c r="A257" s="4"/>
      <c r="B257" s="64"/>
      <c r="C257" s="44"/>
      <c r="F257" s="8"/>
      <c r="G257" s="44"/>
      <c r="J257" s="8"/>
      <c r="K257" s="44"/>
      <c r="O257" s="44"/>
      <c r="S257" s="44"/>
      <c r="V257" s="63"/>
    </row>
    <row r="258" spans="1:22" ht="12.75" customHeight="1" x14ac:dyDescent="0.4">
      <c r="A258" s="4"/>
      <c r="B258" s="64"/>
      <c r="C258" s="44"/>
      <c r="F258" s="8"/>
      <c r="G258" s="44"/>
      <c r="J258" s="8"/>
      <c r="K258" s="44"/>
      <c r="O258" s="44"/>
      <c r="S258" s="44"/>
      <c r="V258" s="63"/>
    </row>
    <row r="259" spans="1:22" ht="12.75" customHeight="1" x14ac:dyDescent="0.4">
      <c r="A259" s="4"/>
      <c r="B259" s="64"/>
      <c r="C259" s="44"/>
      <c r="F259" s="8"/>
      <c r="G259" s="44"/>
      <c r="J259" s="8"/>
      <c r="K259" s="44"/>
      <c r="O259" s="44"/>
      <c r="S259" s="44"/>
      <c r="V259" s="63"/>
    </row>
    <row r="260" spans="1:22" ht="12.75" customHeight="1" x14ac:dyDescent="0.4">
      <c r="A260" s="4"/>
      <c r="B260" s="64"/>
      <c r="C260" s="44"/>
      <c r="F260" s="8"/>
      <c r="G260" s="44"/>
      <c r="J260" s="8"/>
      <c r="K260" s="44"/>
      <c r="O260" s="44"/>
      <c r="S260" s="44"/>
      <c r="V260" s="63"/>
    </row>
    <row r="261" spans="1:22" ht="12.75" customHeight="1" x14ac:dyDescent="0.4">
      <c r="A261" s="4"/>
      <c r="B261" s="64"/>
      <c r="C261" s="44"/>
      <c r="F261" s="8"/>
      <c r="G261" s="44"/>
      <c r="J261" s="8"/>
      <c r="K261" s="44"/>
      <c r="O261" s="44"/>
      <c r="S261" s="44"/>
      <c r="V261" s="63"/>
    </row>
    <row r="262" spans="1:22" ht="12.75" customHeight="1" x14ac:dyDescent="0.4">
      <c r="A262" s="4"/>
      <c r="B262" s="64"/>
      <c r="C262" s="44"/>
      <c r="F262" s="8"/>
      <c r="G262" s="44"/>
      <c r="J262" s="8"/>
      <c r="K262" s="44"/>
      <c r="O262" s="44"/>
      <c r="S262" s="44"/>
      <c r="V262" s="63"/>
    </row>
    <row r="263" spans="1:22" ht="12.75" customHeight="1" x14ac:dyDescent="0.4">
      <c r="A263" s="4"/>
      <c r="B263" s="64"/>
      <c r="C263" s="44"/>
      <c r="F263" s="8"/>
      <c r="G263" s="44"/>
      <c r="J263" s="8"/>
      <c r="K263" s="44"/>
      <c r="O263" s="44"/>
      <c r="S263" s="44"/>
      <c r="V263" s="63"/>
    </row>
    <row r="264" spans="1:22" ht="12.75" customHeight="1" x14ac:dyDescent="0.4">
      <c r="A264" s="4"/>
      <c r="B264" s="64"/>
      <c r="C264" s="44"/>
      <c r="F264" s="8"/>
      <c r="G264" s="44"/>
      <c r="J264" s="8"/>
      <c r="K264" s="44"/>
      <c r="O264" s="44"/>
      <c r="S264" s="44"/>
      <c r="V264" s="63"/>
    </row>
    <row r="265" spans="1:22" ht="12.75" customHeight="1" x14ac:dyDescent="0.4">
      <c r="A265" s="4"/>
      <c r="B265" s="64"/>
      <c r="C265" s="44"/>
      <c r="F265" s="8"/>
      <c r="G265" s="44"/>
      <c r="J265" s="8"/>
      <c r="K265" s="44"/>
      <c r="O265" s="44"/>
      <c r="S265" s="44"/>
      <c r="V265" s="63"/>
    </row>
    <row r="266" spans="1:22" ht="12.75" customHeight="1" x14ac:dyDescent="0.4">
      <c r="A266" s="4"/>
      <c r="B266" s="64"/>
      <c r="C266" s="44"/>
      <c r="F266" s="8"/>
      <c r="G266" s="44"/>
      <c r="J266" s="8"/>
      <c r="K266" s="44"/>
      <c r="O266" s="44"/>
      <c r="S266" s="44"/>
      <c r="V266" s="63"/>
    </row>
    <row r="267" spans="1:22" ht="12.75" customHeight="1" x14ac:dyDescent="0.4">
      <c r="A267" s="4"/>
      <c r="B267" s="64"/>
      <c r="C267" s="44"/>
      <c r="F267" s="8"/>
      <c r="G267" s="44"/>
      <c r="J267" s="8"/>
      <c r="K267" s="44"/>
      <c r="O267" s="44"/>
      <c r="S267" s="44"/>
      <c r="V267" s="63"/>
    </row>
    <row r="268" spans="1:22" ht="12.75" customHeight="1" x14ac:dyDescent="0.4">
      <c r="A268" s="4"/>
      <c r="B268" s="64"/>
      <c r="C268" s="44"/>
      <c r="F268" s="8"/>
      <c r="G268" s="44"/>
      <c r="J268" s="8"/>
      <c r="K268" s="44"/>
      <c r="O268" s="44"/>
      <c r="S268" s="44"/>
      <c r="V268" s="63"/>
    </row>
    <row r="269" spans="1:22" ht="12.75" customHeight="1" x14ac:dyDescent="0.4">
      <c r="A269" s="4"/>
      <c r="B269" s="64"/>
      <c r="C269" s="44"/>
      <c r="F269" s="8"/>
      <c r="G269" s="44"/>
      <c r="J269" s="8"/>
      <c r="K269" s="44"/>
      <c r="O269" s="44"/>
      <c r="S269" s="44"/>
      <c r="V269" s="63"/>
    </row>
    <row r="270" spans="1:22" ht="12.75" customHeight="1" x14ac:dyDescent="0.4">
      <c r="A270" s="4"/>
      <c r="B270" s="64"/>
      <c r="C270" s="44"/>
      <c r="F270" s="8"/>
      <c r="G270" s="44"/>
      <c r="J270" s="8"/>
      <c r="K270" s="44"/>
      <c r="O270" s="44"/>
      <c r="S270" s="44"/>
      <c r="V270" s="63"/>
    </row>
    <row r="271" spans="1:22" ht="12.75" customHeight="1" x14ac:dyDescent="0.4">
      <c r="A271" s="4"/>
      <c r="B271" s="64"/>
      <c r="C271" s="44"/>
      <c r="F271" s="8"/>
      <c r="G271" s="44"/>
      <c r="J271" s="8"/>
      <c r="K271" s="44"/>
      <c r="O271" s="44"/>
      <c r="S271" s="44"/>
      <c r="V271" s="63"/>
    </row>
    <row r="272" spans="1:22" ht="12.75" customHeight="1" x14ac:dyDescent="0.4">
      <c r="A272" s="4"/>
      <c r="B272" s="64"/>
      <c r="C272" s="44"/>
      <c r="F272" s="8"/>
      <c r="G272" s="44"/>
      <c r="J272" s="8"/>
      <c r="K272" s="44"/>
      <c r="O272" s="44"/>
      <c r="S272" s="44"/>
      <c r="V272" s="63"/>
    </row>
    <row r="273" spans="1:22" ht="12.75" customHeight="1" x14ac:dyDescent="0.4">
      <c r="A273" s="4"/>
      <c r="B273" s="64"/>
      <c r="C273" s="44"/>
      <c r="F273" s="8"/>
      <c r="G273" s="44"/>
      <c r="J273" s="8"/>
      <c r="K273" s="44"/>
      <c r="O273" s="44"/>
      <c r="S273" s="44"/>
      <c r="V273" s="63"/>
    </row>
    <row r="274" spans="1:22" ht="12.75" customHeight="1" x14ac:dyDescent="0.4">
      <c r="A274" s="4"/>
      <c r="B274" s="64"/>
      <c r="C274" s="44"/>
      <c r="F274" s="8"/>
      <c r="G274" s="44"/>
      <c r="J274" s="8"/>
      <c r="K274" s="44"/>
      <c r="O274" s="44"/>
      <c r="S274" s="44"/>
      <c r="V274" s="63"/>
    </row>
    <row r="275" spans="1:22" ht="12.75" customHeight="1" x14ac:dyDescent="0.4">
      <c r="A275" s="4"/>
      <c r="B275" s="64"/>
      <c r="C275" s="44"/>
      <c r="F275" s="8"/>
      <c r="G275" s="44"/>
      <c r="J275" s="8"/>
      <c r="K275" s="44"/>
      <c r="O275" s="44"/>
      <c r="S275" s="44"/>
      <c r="V275" s="63"/>
    </row>
    <row r="276" spans="1:22" ht="12.75" customHeight="1" x14ac:dyDescent="0.4">
      <c r="A276" s="4"/>
      <c r="B276" s="64"/>
      <c r="C276" s="44"/>
      <c r="F276" s="8"/>
      <c r="G276" s="44"/>
      <c r="J276" s="8"/>
      <c r="K276" s="44"/>
      <c r="O276" s="44"/>
      <c r="S276" s="44"/>
      <c r="V276" s="63"/>
    </row>
    <row r="277" spans="1:22" ht="12.75" customHeight="1" x14ac:dyDescent="0.4">
      <c r="A277" s="4"/>
      <c r="B277" s="64"/>
      <c r="C277" s="44"/>
      <c r="F277" s="8"/>
      <c r="G277" s="44"/>
      <c r="J277" s="8"/>
      <c r="K277" s="44"/>
      <c r="O277" s="44"/>
      <c r="S277" s="44"/>
      <c r="V277" s="63"/>
    </row>
    <row r="278" spans="1:22" ht="12.75" customHeight="1" x14ac:dyDescent="0.4">
      <c r="A278" s="4"/>
      <c r="B278" s="64"/>
      <c r="C278" s="44"/>
      <c r="F278" s="8"/>
      <c r="G278" s="44"/>
      <c r="J278" s="8"/>
      <c r="K278" s="44"/>
      <c r="O278" s="44"/>
      <c r="S278" s="44"/>
      <c r="V278" s="63"/>
    </row>
    <row r="279" spans="1:22" ht="12.75" customHeight="1" x14ac:dyDescent="0.4">
      <c r="A279" s="4"/>
      <c r="B279" s="64"/>
      <c r="C279" s="44"/>
      <c r="F279" s="8"/>
      <c r="G279" s="44"/>
      <c r="J279" s="8"/>
      <c r="K279" s="44"/>
      <c r="O279" s="44"/>
      <c r="S279" s="44"/>
      <c r="V279" s="63"/>
    </row>
    <row r="280" spans="1:22" ht="12.75" customHeight="1" x14ac:dyDescent="0.4">
      <c r="A280" s="4"/>
      <c r="B280" s="64"/>
      <c r="C280" s="44"/>
      <c r="F280" s="8"/>
      <c r="G280" s="44"/>
      <c r="J280" s="8"/>
      <c r="K280" s="44"/>
      <c r="O280" s="44"/>
      <c r="S280" s="44"/>
      <c r="V280" s="63"/>
    </row>
    <row r="281" spans="1:22" ht="12.75" customHeight="1" x14ac:dyDescent="0.4">
      <c r="A281" s="4"/>
      <c r="B281" s="64"/>
      <c r="C281" s="44"/>
      <c r="F281" s="8"/>
      <c r="G281" s="44"/>
      <c r="J281" s="8"/>
      <c r="K281" s="44"/>
      <c r="O281" s="44"/>
      <c r="S281" s="44"/>
      <c r="V281" s="63"/>
    </row>
    <row r="282" spans="1:22" ht="12.75" customHeight="1" x14ac:dyDescent="0.4">
      <c r="A282" s="4"/>
      <c r="B282" s="64"/>
      <c r="C282" s="44"/>
      <c r="F282" s="8"/>
      <c r="G282" s="44"/>
      <c r="J282" s="8"/>
      <c r="K282" s="44"/>
      <c r="O282" s="44"/>
      <c r="S282" s="44"/>
      <c r="V282" s="63"/>
    </row>
    <row r="283" spans="1:22" ht="12.75" customHeight="1" x14ac:dyDescent="0.4">
      <c r="A283" s="4"/>
      <c r="B283" s="64"/>
      <c r="C283" s="44"/>
      <c r="F283" s="8"/>
      <c r="G283" s="44"/>
      <c r="J283" s="8"/>
      <c r="K283" s="44"/>
      <c r="O283" s="44"/>
      <c r="S283" s="44"/>
      <c r="V283" s="63"/>
    </row>
    <row r="284" spans="1:22" ht="12.75" customHeight="1" x14ac:dyDescent="0.4">
      <c r="A284" s="4"/>
      <c r="B284" s="64"/>
      <c r="C284" s="44"/>
      <c r="F284" s="8"/>
      <c r="G284" s="44"/>
      <c r="J284" s="8"/>
      <c r="K284" s="44"/>
      <c r="O284" s="44"/>
      <c r="S284" s="44"/>
      <c r="V284" s="63"/>
    </row>
    <row r="285" spans="1:22" ht="12.75" customHeight="1" x14ac:dyDescent="0.4">
      <c r="A285" s="4"/>
      <c r="B285" s="64"/>
      <c r="C285" s="44"/>
      <c r="F285" s="8"/>
      <c r="G285" s="44"/>
      <c r="J285" s="8"/>
      <c r="K285" s="44"/>
      <c r="O285" s="44"/>
      <c r="S285" s="44"/>
      <c r="V285" s="63"/>
    </row>
    <row r="286" spans="1:22" ht="12.75" customHeight="1" x14ac:dyDescent="0.4">
      <c r="A286" s="4"/>
      <c r="B286" s="64"/>
      <c r="C286" s="44"/>
      <c r="F286" s="8"/>
      <c r="G286" s="44"/>
      <c r="J286" s="8"/>
      <c r="K286" s="44"/>
      <c r="O286" s="44"/>
      <c r="S286" s="44"/>
      <c r="V286" s="63"/>
    </row>
    <row r="287" spans="1:22" ht="12.75" customHeight="1" x14ac:dyDescent="0.4">
      <c r="A287" s="4"/>
      <c r="B287" s="64"/>
      <c r="C287" s="44"/>
      <c r="F287" s="8"/>
      <c r="G287" s="44"/>
      <c r="J287" s="8"/>
      <c r="K287" s="44"/>
      <c r="O287" s="44"/>
      <c r="S287" s="44"/>
      <c r="V287" s="63"/>
    </row>
    <row r="288" spans="1:22" ht="12.75" customHeight="1" x14ac:dyDescent="0.4">
      <c r="A288" s="4"/>
      <c r="B288" s="64"/>
      <c r="C288" s="44"/>
      <c r="F288" s="8"/>
      <c r="G288" s="44"/>
      <c r="J288" s="8"/>
      <c r="K288" s="44"/>
      <c r="O288" s="44"/>
      <c r="S288" s="44"/>
      <c r="V288" s="63"/>
    </row>
    <row r="289" spans="1:22" ht="12.75" customHeight="1" x14ac:dyDescent="0.4">
      <c r="A289" s="4"/>
      <c r="B289" s="64"/>
      <c r="C289" s="44"/>
      <c r="F289" s="8"/>
      <c r="G289" s="44"/>
      <c r="J289" s="8"/>
      <c r="K289" s="44"/>
      <c r="O289" s="44"/>
      <c r="S289" s="44"/>
      <c r="V289" s="63"/>
    </row>
    <row r="290" spans="1:22" ht="12.75" customHeight="1" x14ac:dyDescent="0.4">
      <c r="A290" s="4"/>
      <c r="B290" s="64"/>
      <c r="C290" s="44"/>
      <c r="F290" s="8"/>
      <c r="G290" s="44"/>
      <c r="J290" s="8"/>
      <c r="K290" s="44"/>
      <c r="O290" s="44"/>
      <c r="S290" s="44"/>
      <c r="V290" s="63"/>
    </row>
    <row r="291" spans="1:22" ht="12.75" customHeight="1" x14ac:dyDescent="0.4">
      <c r="A291" s="4"/>
      <c r="B291" s="64"/>
      <c r="C291" s="44"/>
      <c r="F291" s="8"/>
      <c r="G291" s="44"/>
      <c r="J291" s="8"/>
      <c r="K291" s="44"/>
      <c r="O291" s="44"/>
      <c r="S291" s="44"/>
      <c r="V291" s="63"/>
    </row>
    <row r="292" spans="1:22" ht="12.75" customHeight="1" x14ac:dyDescent="0.4">
      <c r="A292" s="4"/>
      <c r="B292" s="64"/>
      <c r="C292" s="44"/>
      <c r="F292" s="8"/>
      <c r="G292" s="44"/>
      <c r="J292" s="8"/>
      <c r="K292" s="44"/>
      <c r="O292" s="44"/>
      <c r="S292" s="44"/>
      <c r="V292" s="63"/>
    </row>
    <row r="293" spans="1:22" ht="12.75" customHeight="1" x14ac:dyDescent="0.4">
      <c r="A293" s="4"/>
      <c r="B293" s="64"/>
      <c r="C293" s="44"/>
      <c r="F293" s="8"/>
      <c r="G293" s="44"/>
      <c r="J293" s="8"/>
      <c r="K293" s="44"/>
      <c r="O293" s="44"/>
      <c r="S293" s="44"/>
      <c r="V293" s="63"/>
    </row>
    <row r="294" spans="1:22" ht="12.75" customHeight="1" x14ac:dyDescent="0.4">
      <c r="A294" s="4"/>
      <c r="B294" s="64"/>
      <c r="C294" s="44"/>
      <c r="F294" s="8"/>
      <c r="G294" s="44"/>
      <c r="J294" s="8"/>
      <c r="K294" s="44"/>
      <c r="O294" s="44"/>
      <c r="S294" s="44"/>
      <c r="V294" s="63"/>
    </row>
    <row r="295" spans="1:22" ht="12.75" customHeight="1" x14ac:dyDescent="0.4">
      <c r="A295" s="4"/>
      <c r="B295" s="64"/>
      <c r="C295" s="44"/>
      <c r="F295" s="8"/>
      <c r="G295" s="44"/>
      <c r="J295" s="8"/>
      <c r="K295" s="44"/>
      <c r="O295" s="44"/>
      <c r="S295" s="44"/>
      <c r="V295" s="63"/>
    </row>
    <row r="296" spans="1:22" ht="12.75" customHeight="1" x14ac:dyDescent="0.4">
      <c r="A296" s="4"/>
      <c r="B296" s="64"/>
      <c r="C296" s="44"/>
      <c r="F296" s="8"/>
      <c r="G296" s="44"/>
      <c r="J296" s="8"/>
      <c r="K296" s="44"/>
      <c r="O296" s="44"/>
      <c r="S296" s="44"/>
      <c r="V296" s="63"/>
    </row>
    <row r="297" spans="1:22" ht="12.75" customHeight="1" x14ac:dyDescent="0.4">
      <c r="A297" s="4"/>
      <c r="B297" s="64"/>
      <c r="C297" s="44"/>
      <c r="F297" s="8"/>
      <c r="G297" s="44"/>
      <c r="J297" s="8"/>
      <c r="K297" s="44"/>
      <c r="O297" s="44"/>
      <c r="S297" s="44"/>
      <c r="V297" s="63"/>
    </row>
    <row r="298" spans="1:22" ht="12.75" customHeight="1" x14ac:dyDescent="0.4">
      <c r="A298" s="4"/>
      <c r="B298" s="64"/>
      <c r="C298" s="44"/>
      <c r="F298" s="8"/>
      <c r="G298" s="44"/>
      <c r="J298" s="8"/>
      <c r="K298" s="44"/>
      <c r="O298" s="44"/>
      <c r="S298" s="44"/>
      <c r="V298" s="63"/>
    </row>
    <row r="299" spans="1:22" ht="15.75" customHeight="1" x14ac:dyDescent="0.35"/>
    <row r="300" spans="1:22" ht="15.75" customHeight="1" x14ac:dyDescent="0.35"/>
    <row r="301" spans="1:22" ht="15.75" customHeight="1" x14ac:dyDescent="0.35"/>
    <row r="302" spans="1:22" ht="15.75" customHeight="1" x14ac:dyDescent="0.35"/>
    <row r="303" spans="1:22" ht="15.75" customHeight="1" x14ac:dyDescent="0.35"/>
    <row r="304" spans="1:22"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4">
    <mergeCell ref="N98:P98"/>
    <mergeCell ref="N3:R4"/>
    <mergeCell ref="N5:R5"/>
    <mergeCell ref="R18:S18"/>
    <mergeCell ref="O30:S31"/>
    <mergeCell ref="R35:S35"/>
    <mergeCell ref="R51:S51"/>
    <mergeCell ref="R62:U63"/>
    <mergeCell ref="N59:O59"/>
    <mergeCell ref="J67:O68"/>
    <mergeCell ref="J69:O69"/>
    <mergeCell ref="N80:O81"/>
    <mergeCell ref="N96:P97"/>
    <mergeCell ref="J97:M97"/>
  </mergeCells>
  <pageMargins left="0.21" right="0.26" top="0.22" bottom="0.22" header="0" footer="0"/>
  <pageSetup paperSize="9" orientation="landscape"/>
  <rowBreaks count="1" manualBreakCount="1">
    <brk id="3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6A0877D074214AAD467AF7FEDC4694" ma:contentTypeVersion="19" ma:contentTypeDescription="Create a new document." ma:contentTypeScope="" ma:versionID="e7bdf6c0c0b95fdb7499adf33be6f3b0">
  <xsd:schema xmlns:xsd="http://www.w3.org/2001/XMLSchema" xmlns:xs="http://www.w3.org/2001/XMLSchema" xmlns:p="http://schemas.microsoft.com/office/2006/metadata/properties" xmlns:ns2="8e571b6f-6235-402a-b97a-ccea7a983062" xmlns:ns3="112e9644-64c7-4fd3-b722-d874a662a87b" targetNamespace="http://schemas.microsoft.com/office/2006/metadata/properties" ma:root="true" ma:fieldsID="0bbb6d72b20698141df2306819cf4e20" ns2:_="" ns3:_="">
    <xsd:import namespace="8e571b6f-6235-402a-b97a-ccea7a983062"/>
    <xsd:import namespace="112e9644-64c7-4fd3-b722-d874a662a87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71b6f-6235-402a-b97a-ccea7a9830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61481b-66fc-4afc-b6b3-6b4b22fc63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2e9644-64c7-4fd3-b722-d874a662a87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d912495-2644-45f2-bcfd-3392e86bc936}" ma:internalName="TaxCatchAll" ma:showField="CatchAllData" ma:web="112e9644-64c7-4fd3-b722-d874a662a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571b6f-6235-402a-b97a-ccea7a983062">
      <Terms xmlns="http://schemas.microsoft.com/office/infopath/2007/PartnerControls"/>
    </lcf76f155ced4ddcb4097134ff3c332f>
    <TaxCatchAll xmlns="112e9644-64c7-4fd3-b722-d874a662a87b" xsi:nil="true"/>
  </documentManagement>
</p:properties>
</file>

<file path=customXml/itemProps1.xml><?xml version="1.0" encoding="utf-8"?>
<ds:datastoreItem xmlns:ds="http://schemas.openxmlformats.org/officeDocument/2006/customXml" ds:itemID="{432BF5D1-9886-463D-9FA4-6EAF2F7C84CA}"/>
</file>

<file path=customXml/itemProps2.xml><?xml version="1.0" encoding="utf-8"?>
<ds:datastoreItem xmlns:ds="http://schemas.openxmlformats.org/officeDocument/2006/customXml" ds:itemID="{4134EB6D-8E2A-4AAB-ACDB-0E288B659B3D}"/>
</file>

<file path=customXml/itemProps3.xml><?xml version="1.0" encoding="utf-8"?>
<ds:datastoreItem xmlns:ds="http://schemas.openxmlformats.org/officeDocument/2006/customXml" ds:itemID="{B47E6E18-ACAA-4B75-B253-4569DDA707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Score cards</vt:lpstr>
      <vt:lpstr>sections</vt:lpstr>
      <vt:lpstr>section play</vt:lpstr>
      <vt:lpstr>scores</vt:lpstr>
      <vt:lpstr>Championship</vt:lpstr>
      <vt:lpstr>Plate</vt:lpstr>
      <vt:lpstr>post_section</vt:lpstr>
      <vt:lpstr>post_sections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Kate2024</dc:creator>
  <cp:lastModifiedBy>Kate Smith</cp:lastModifiedBy>
  <dcterms:created xsi:type="dcterms:W3CDTF">2026-07-07T22:35:54Z</dcterms:created>
  <dcterms:modified xsi:type="dcterms:W3CDTF">2026-07-07T22:35:54Z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0x010100B66A0877D074214AAD467AF7FEDC4694</vt:lpwstr>
  </property>
</Properties>
</file>